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tables/table13.xml" ContentType="application/vnd.openxmlformats-officedocument.spreadsheetml.table+xml"/>
  <Override PartName="/xl/tables/table14.xml" ContentType="application/vnd.openxmlformats-officedocument.spreadsheetml.table+xml"/>
  <Override PartName="/xl/drawings/drawing20.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C:\Respaldo Coordinación PSCT 07122023\PROYECTOS 2024\FORMULARIOS WEB\"/>
    </mc:Choice>
  </mc:AlternateContent>
  <xr:revisionPtr revIDLastSave="0" documentId="13_ncr:1_{C854EFC5-DC92-4AE8-91D4-2553ADE4E1BA}" xr6:coauthVersionLast="47" xr6:coauthVersionMax="47" xr10:uidLastSave="{00000000-0000-0000-0000-000000000000}"/>
  <bookViews>
    <workbookView xWindow="-120" yWindow="-120" windowWidth="29040" windowHeight="15720" tabRatio="1000" firstSheet="2" activeTab="2" xr2:uid="{00000000-000D-0000-FFFF-FFFF00000000}"/>
  </bookViews>
  <sheets>
    <sheet name="PROVINCIAS" sheetId="62" state="hidden" r:id="rId1"/>
    <sheet name="PARÁMETROS" sheetId="52" state="hidden" r:id="rId2"/>
    <sheet name=" FMT 104 TOMA DATOS" sheetId="53" r:id="rId3"/>
    <sheet name="CONSTANCIA REQUISITOS" sheetId="71" state="hidden" r:id="rId4"/>
    <sheet name="MANIFIESTO TRASPASO" sheetId="84" state="hidden" r:id="rId5"/>
    <sheet name="REQUISITOS FMT 104" sheetId="63" state="hidden" r:id="rId6"/>
    <sheet name="DECLARACIÓN JURADA" sheetId="79" state="hidden" r:id="rId7"/>
    <sheet name="CONSTANCIA INS" sheetId="64" state="hidden" r:id="rId8"/>
    <sheet name="EX INS-F-D0139" sheetId="80" state="hidden" r:id="rId9"/>
    <sheet name="ANTIGUA DECLARA" sheetId="68" state="hidden" r:id="rId10"/>
    <sheet name="USO DE SUELO" sheetId="56" state="hidden" r:id="rId11"/>
    <sheet name="RESOLUCIÓN PSF" sheetId="69" state="hidden" r:id="rId12"/>
    <sheet name="CERTIFICADO PSF" sheetId="70" state="hidden" r:id="rId13"/>
    <sheet name="CALCULO LICENCIA" sheetId="58" state="hidden" r:id="rId14"/>
    <sheet name="RES TRASLADO" sheetId="78" state="hidden" r:id="rId15"/>
    <sheet name="RES TRASPASO" sheetId="83" state="hidden" r:id="rId16"/>
    <sheet name="RESOLUCION COMERCIAL" sheetId="59" state="hidden" r:id="rId17"/>
    <sheet name="CERTIFICADO" sheetId="60" state="hidden" r:id="rId18"/>
    <sheet name="INFORME LICORES" sheetId="65" state="hidden" r:id="rId19"/>
    <sheet name="RESOLUCION LICORES" sheetId="66" state="hidden" r:id="rId20"/>
    <sheet name="CERTIFICADO LICORES " sheetId="67" state="hidden" r:id="rId21"/>
    <sheet name="DECLARACIÓN JURADA  (3)" sheetId="74" state="hidden" r:id="rId22"/>
    <sheet name="CIUU" sheetId="75" state="hidden" r:id="rId23"/>
    <sheet name="SIGRAMU" sheetId="77" state="hidden" r:id="rId24"/>
    <sheet name="CERTIFICADO CVO" sheetId="82" state="hidden" r:id="rId25"/>
  </sheets>
  <externalReferences>
    <externalReference r:id="rId26"/>
    <externalReference r:id="rId27"/>
    <externalReference r:id="rId28"/>
    <externalReference r:id="rId29"/>
    <externalReference r:id="rId30"/>
    <externalReference r:id="rId31"/>
  </externalReferences>
  <definedNames>
    <definedName name="ABANGARES">PROVINCIAS!$G$73:$G$76</definedName>
    <definedName name="ACOSTA">PROVINCIAS!$L$13:$L$17</definedName>
    <definedName name="AGUIRRE">PROVINCIAS!$F$86:$F$88</definedName>
    <definedName name="ALAJUELA">PROVINCIAS!$B$3:$P$3</definedName>
    <definedName name="ALAJUELA_">PROVINCIAS!$A$28:$A$41</definedName>
    <definedName name="ALAJUELITA">PROVINCIAS!$J$13:$J$17</definedName>
    <definedName name="ALFARO_RUIZ">PROVINCIAS!$K$28:$K$34</definedName>
    <definedName name="ALVARADO">PROVINCIAS!$F$46:$F$48</definedName>
    <definedName name="_xlnm.Print_Area" localSheetId="13">'CALCULO LICENCIA'!$A$1:$AQ$98</definedName>
    <definedName name="_xlnm.Print_Area" localSheetId="17">CERTIFICADO!$A$1:$AL$33</definedName>
    <definedName name="_xlnm.Print_Area" localSheetId="24">'CERTIFICADO CVO'!$A$1:$AL$32</definedName>
    <definedName name="_xlnm.Print_Area" localSheetId="3">'CONSTANCIA REQUISITOS'!$A$1:$AC$58</definedName>
    <definedName name="_xlnm.Print_Area" localSheetId="21">'DECLARACIÓN JURADA  (3)'!$B$2:$Y$67</definedName>
    <definedName name="_xlnm.Print_Area" localSheetId="8">'EX INS-F-D0139'!$B$1:$O$114</definedName>
    <definedName name="_xlnm.Print_Area" localSheetId="16">'RESOLUCION COMERCIAL'!$B$2:$AB$57</definedName>
    <definedName name="ASERRI">PROVINCIAS!$F$12:$F$18</definedName>
    <definedName name="ATENAS">PROVINCIAS!$E$28:$E$34</definedName>
    <definedName name="BAGACES">PROVINCIAS!$D$73:$D$76</definedName>
    <definedName name="BARVA">PROVINCIAS!$B$61:$B$66</definedName>
    <definedName name="BELÉN">PROVINCIAS!$G$61:$G$63</definedName>
    <definedName name="BUENOS_AIRES">PROVINCIAS!$C$86:$C$93</definedName>
    <definedName name="CAÑAS">PROVINCIAS!$F$73:$F$77</definedName>
    <definedName name="CARRILLO">PROVINCIAS!$E$73:$E$76</definedName>
    <definedName name="CARTAGO">PROVINCIAS!$B$4:$I$4</definedName>
    <definedName name="CARTAGO_">PROVINCIAS!$A$46:$A$56</definedName>
    <definedName name="CORREDORES">PROVINCIAS!$J$86:$J$89</definedName>
    <definedName name="COTO_BRUS">PROVINCIAS!$H$86:$H$90</definedName>
    <definedName name="CURRIDABAT">PROVINCIAS!$R$13:$R$16</definedName>
    <definedName name="DESAMPARADOS">PROVINCIAS!$C$12:$C$23</definedName>
    <definedName name="DOTA">PROVINCIAS!$Q$13:$Q$15</definedName>
    <definedName name="EL_GUARCO">PROVINCIAS!$H$46:$H$49</definedName>
    <definedName name="ESCAZÚ">PROVINCIAS!$B$12:$B$14</definedName>
    <definedName name="ESPARZA">PROVINCIAS!$B$86:$B$90</definedName>
    <definedName name="FLORES">PROVINCIAS!$H$61:$H$63</definedName>
    <definedName name="GARABITO">PROVINCIAS!$K$86:$K$87</definedName>
    <definedName name="GOICOCHEA">PROVINCIAS!$H$13:$H$19</definedName>
    <definedName name="GOLFITO">PROVINCIAS!$G$86:$G$89</definedName>
    <definedName name="GRECIA">PROVINCIAS!$C$28:$C$35</definedName>
    <definedName name="GUÁCIMO">PROVINCIAS!$F$103:$F$107</definedName>
    <definedName name="GUANACASTE">PROVINCIAS!$B$6:$L$6</definedName>
    <definedName name="GUATUSO">PROVINCIAS!$O$28:$O$30</definedName>
    <definedName name="HEREDIA">PROVINCIAS!$B$5:$K$5</definedName>
    <definedName name="HEREDIA_">PROVINCIAS!$A$61:$A$65</definedName>
    <definedName name="HOJANCHA">PROVINCIAS!$K$73:$K$76</definedName>
    <definedName name="JIMÉNEZ">PROVINCIAS!$D$46:$D$48</definedName>
    <definedName name="LA_CRUZ">PROVINCIAS!$J$73:$J$76</definedName>
    <definedName name="LA_UNIÓN">PROVINCIAS!$C$46:$C$53</definedName>
    <definedName name="LEÓN_CORTES">PROVINCIAS!$T$13:$T$18</definedName>
    <definedName name="LIBERIA">PROVINCIAS!$A$73:$A$77</definedName>
    <definedName name="LIMÓN">PROVINCIAS!$B$8:$G$8</definedName>
    <definedName name="LIMÓN_">PROVINCIAS!$A$103:$A$106</definedName>
    <definedName name="LOS_CHILES">PROVINCIAS!$N$28:$N$31</definedName>
    <definedName name="MATINA">PROVINCIAS!$E$103:$E$105</definedName>
    <definedName name="MONTES_DE_OCA">PROVINCIAS!$O$13:$O$16</definedName>
    <definedName name="MONTES_DE_ORO">PROVINCIAS!$D$86:$D$88</definedName>
    <definedName name="MORA">PROVINCIAS!$G$13:$G$17</definedName>
    <definedName name="MORAVIA">PROVINCIAS!$N$13:$N$15</definedName>
    <definedName name="NANDAYURE">PROVINCIAS!$I$73:$I$78</definedName>
    <definedName name="NARANJO">PROVINCIAS!$F$28:$F$34</definedName>
    <definedName name="NICOYA">PROVINCIAS!$B$73:$B$79</definedName>
    <definedName name="OREAMUNO">PROVINCIAS!$G$46:$G$50</definedName>
    <definedName name="OROTINA">PROVINCIAS!$I$28:$I$32</definedName>
    <definedName name="OSA">PROVINCIAS!$E$86:$E$90</definedName>
    <definedName name="PALMARES">PROVINCIAS!$G$28:$G$34</definedName>
    <definedName name="PARAÍSO">PROVINCIAS!$B$46:$B$49</definedName>
    <definedName name="PARRITA">PROVINCIAS!$I$86</definedName>
    <definedName name="PEREZ_ZELEDÓN">PROVINCIAS!$S$13:$S$23</definedName>
    <definedName name="POÁS">PROVINCIAS!$H$28:$H$32</definedName>
    <definedName name="POCOCI">PROVINCIAS!$B$103:$B$108</definedName>
    <definedName name="PROVINCIA" localSheetId="9">[1]PROVINCIAS!$A$2:$A$8</definedName>
    <definedName name="PROVINCIA" localSheetId="24">[2]PROVINCIAS!$A$2:$A$8</definedName>
    <definedName name="PROVINCIA" localSheetId="20">[3]PROVINCIAS!$A$2:$A$8</definedName>
    <definedName name="PROVINCIA" localSheetId="6">[1]PROVINCIAS!$A$2:$A$8</definedName>
    <definedName name="PROVINCIA" localSheetId="21">[1]PROVINCIAS!$A$2:$A$8</definedName>
    <definedName name="PROVINCIA" localSheetId="4">[4]PROVINCIAS!$A$2:$A$8</definedName>
    <definedName name="PROVINCIA" localSheetId="15">[4]PROVINCIAS!$A$2:$A$8</definedName>
    <definedName name="PROVINCIA">PROVINCIAS!$A$2:$A$8</definedName>
    <definedName name="PUNTARENAS">PROVINCIAS!$B$7:$L$7</definedName>
    <definedName name="PUNTARENAS_">PROVINCIAS!$A$86:$A$98</definedName>
    <definedName name="PURISCAL">PROVINCIAS!$D$12:$D$20</definedName>
    <definedName name="SAN_CARLOS">PROVINCIAS!$J$28:$J$40</definedName>
    <definedName name="SAN_ISIDRO">PROVINCIAS!$F$61:$F$64</definedName>
    <definedName name="SAN_JOSE">PROVINCIAS!$B$2:$U$2</definedName>
    <definedName name="SAN_MATEO">PROVINCIAS!$D$28:$D$30</definedName>
    <definedName name="SAN_PABLO">PROVINCIAS!$I$61</definedName>
    <definedName name="SAN_RAFAEL">PROVINCIAS!$E$61:$E$65</definedName>
    <definedName name="SAN_RAMON">PROVINCIAS!$B$28:$B$40</definedName>
    <definedName name="SANTA_ANA">PROVINCIAS!$I$13:$I$18</definedName>
    <definedName name="SANTA_BÁRBARA">PROVINCIAS!$D$61:$D$66</definedName>
    <definedName name="SANTA_CRUZ">PROVINCIAS!$C$73:$C$81</definedName>
    <definedName name="SANTO_DOMINGO">PROVINCIAS!$C$61:$C$68</definedName>
    <definedName name="SARAPIQUÍ">PROVINCIAS!$J$61:$J$65</definedName>
    <definedName name="SIQUIRRES">PROVINCIAS!$C$103:$C$108</definedName>
    <definedName name="TALAMANCA">PROVINCIAS!$D$103:$D$105</definedName>
    <definedName name="TARRAZU">PROVINCIAS!$E$12:$E$14</definedName>
    <definedName name="TIBAS">PROVINCIAS!$M$13:$M$17</definedName>
    <definedName name="TILARAN">PROVINCIAS!$H$73:$H$79</definedName>
    <definedName name="_xlnm.Print_Titles" localSheetId="2">' FMT 104 TOMA DATOS'!$1:$3</definedName>
    <definedName name="_xlnm.Print_Titles" localSheetId="9">'ANTIGUA DECLARA'!$1:$3</definedName>
    <definedName name="_xlnm.Print_Titles" localSheetId="6">'DECLARACIÓN JURADA'!$1:$3</definedName>
    <definedName name="_xlnm.Print_Titles" localSheetId="21">'DECLARACIÓN JURADA  (3)'!$1:$3</definedName>
    <definedName name="_xlnm.Print_Titles" localSheetId="4">'MANIFIESTO TRASPASO'!$1:$10</definedName>
    <definedName name="_xlnm.Print_Titles" localSheetId="5">'REQUISITOS FMT 104'!$2:$6</definedName>
    <definedName name="_xlnm.Print_Titles" localSheetId="10">'USO DE SUELO'!$1:$4</definedName>
    <definedName name="TURRIALBA">PROVINCIAS!$E$46:$E$55</definedName>
    <definedName name="TURRUBARES">PROVINCIAS!$P$13:$P$16</definedName>
    <definedName name="UPALA">PROVINCIAS!$M$28:$M$34</definedName>
    <definedName name="VALVERDE_VEGA">PROVINCIAS!$L$28:$L$32</definedName>
    <definedName name="VASQUEZ_DE_CORONADO">PROVINCIAS!$K$13:$K$17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 i="84" l="1"/>
  <c r="H13" i="84"/>
  <c r="I27" i="84"/>
  <c r="P26" i="84"/>
  <c r="F26" i="84"/>
  <c r="I24" i="84"/>
  <c r="F15" i="84"/>
  <c r="I12" i="84"/>
  <c r="Z46" i="71" l="1"/>
  <c r="Z50" i="71"/>
  <c r="Z49" i="71"/>
  <c r="Z47" i="71"/>
  <c r="Z43" i="71"/>
  <c r="Z42" i="71"/>
  <c r="Z41" i="71"/>
  <c r="Z39" i="71"/>
  <c r="Z38" i="71"/>
  <c r="Z37" i="71"/>
  <c r="Z36" i="71"/>
  <c r="Z34" i="71"/>
  <c r="Z32" i="71"/>
  <c r="Z31" i="71"/>
  <c r="Z28" i="71"/>
  <c r="Z27" i="71"/>
  <c r="Z26" i="71"/>
  <c r="Z25" i="71"/>
  <c r="N47" i="83" l="1"/>
  <c r="J21" i="83"/>
  <c r="C21" i="83"/>
  <c r="I18" i="83"/>
  <c r="H18" i="83"/>
  <c r="I17" i="83"/>
  <c r="H17" i="83"/>
  <c r="I16" i="83"/>
  <c r="H16" i="83"/>
  <c r="I15" i="83"/>
  <c r="H15" i="83"/>
  <c r="H14" i="83"/>
  <c r="F10" i="83"/>
  <c r="L9" i="83"/>
  <c r="T8" i="83"/>
  <c r="C8" i="83"/>
  <c r="E47" i="83" s="1"/>
  <c r="R6" i="83"/>
  <c r="B50" i="71" l="1"/>
  <c r="B49" i="71"/>
  <c r="B48" i="71"/>
  <c r="B47" i="71"/>
  <c r="B43" i="71"/>
  <c r="B42" i="71"/>
  <c r="B41" i="71"/>
  <c r="B40" i="71"/>
  <c r="B39" i="71"/>
  <c r="B38" i="71"/>
  <c r="B37" i="71"/>
  <c r="B34" i="71"/>
  <c r="B33" i="71"/>
  <c r="B32" i="71"/>
  <c r="B31" i="71"/>
  <c r="B28" i="71"/>
  <c r="B27" i="71"/>
  <c r="B26" i="71"/>
  <c r="B25" i="71"/>
  <c r="B56" i="71"/>
  <c r="B30" i="71"/>
  <c r="B36" i="71"/>
  <c r="B24" i="71"/>
  <c r="C18" i="78"/>
  <c r="C17" i="78"/>
  <c r="C16" i="78"/>
  <c r="C15" i="78"/>
  <c r="C14" i="78"/>
  <c r="K7" i="66"/>
  <c r="C15" i="66"/>
  <c r="O381" i="52"/>
  <c r="T7" i="66"/>
  <c r="E130" i="65"/>
  <c r="W159" i="52"/>
  <c r="W158" i="52"/>
  <c r="W157" i="52"/>
  <c r="H79" i="58"/>
  <c r="B79" i="58" s="1"/>
  <c r="U79" i="58" l="1"/>
  <c r="Y85" i="53" l="1"/>
  <c r="W8" i="58"/>
  <c r="F8" i="58"/>
  <c r="N49" i="59" l="1"/>
  <c r="N50" i="59" s="1"/>
  <c r="N54" i="59"/>
  <c r="J42" i="53"/>
  <c r="B51" i="79"/>
  <c r="O51" i="79"/>
  <c r="B27" i="58"/>
  <c r="C98" i="58"/>
  <c r="C11" i="82"/>
  <c r="I15" i="82"/>
  <c r="AE15" i="82"/>
  <c r="L17" i="82" s="1"/>
  <c r="H16" i="82"/>
  <c r="AE16" i="82"/>
  <c r="B26" i="82"/>
  <c r="H21" i="82"/>
  <c r="J21" i="82"/>
  <c r="P21" i="82"/>
  <c r="C14" i="82"/>
  <c r="C13" i="82"/>
  <c r="C12" i="82"/>
  <c r="I8" i="82"/>
  <c r="F9" i="82"/>
  <c r="AB16" i="82"/>
  <c r="B12" i="82"/>
  <c r="B13" i="82" s="1"/>
  <c r="B14" i="82" s="1"/>
  <c r="AE15" i="60" l="1"/>
  <c r="L17" i="60" s="1"/>
  <c r="AE16" i="60"/>
  <c r="H16" i="60"/>
  <c r="I15" i="60"/>
  <c r="F10" i="59"/>
  <c r="L9" i="59"/>
  <c r="T8" i="59"/>
  <c r="C8" i="59"/>
  <c r="D90" i="58"/>
  <c r="D84" i="58"/>
  <c r="R15" i="65" l="1"/>
  <c r="J56" i="80"/>
  <c r="M55" i="80"/>
  <c r="G55" i="80"/>
  <c r="H54" i="80"/>
  <c r="E53" i="80"/>
  <c r="L52" i="80"/>
  <c r="E52" i="80"/>
  <c r="I51" i="80"/>
  <c r="I50" i="80"/>
  <c r="C88" i="80"/>
  <c r="M27" i="58"/>
  <c r="M26" i="58"/>
  <c r="U7" i="78" l="1"/>
  <c r="B14" i="58" l="1"/>
  <c r="C640" i="52" l="1"/>
  <c r="B640" i="52"/>
  <c r="C639" i="52"/>
  <c r="B639" i="52"/>
  <c r="C22" i="60" l="1"/>
  <c r="H70" i="58" l="1"/>
  <c r="I14" i="59" s="1"/>
  <c r="C14" i="59" s="1"/>
  <c r="N98" i="58" l="1"/>
  <c r="J21" i="78" l="1"/>
  <c r="C21" i="78"/>
  <c r="E52" i="78"/>
  <c r="G202" i="77" l="1"/>
  <c r="F202" i="77"/>
  <c r="G201" i="77"/>
  <c r="F201" i="77"/>
  <c r="G200" i="77"/>
  <c r="F200" i="77"/>
  <c r="G199" i="77"/>
  <c r="F199" i="77"/>
  <c r="G198" i="77"/>
  <c r="F198" i="77"/>
  <c r="G197" i="77"/>
  <c r="F197" i="77"/>
  <c r="G196" i="77"/>
  <c r="F196" i="77"/>
  <c r="G195" i="77"/>
  <c r="F195" i="77"/>
  <c r="G194" i="77"/>
  <c r="F194" i="77"/>
  <c r="G193" i="77"/>
  <c r="F193" i="77"/>
  <c r="G192" i="77"/>
  <c r="F192" i="77"/>
  <c r="G191" i="77"/>
  <c r="F191" i="77"/>
  <c r="G190" i="77"/>
  <c r="F190" i="77"/>
  <c r="G189" i="77"/>
  <c r="F189" i="77"/>
  <c r="G188" i="77"/>
  <c r="F188" i="77"/>
  <c r="G187" i="77"/>
  <c r="F187" i="77"/>
  <c r="G186" i="77"/>
  <c r="F186" i="77"/>
  <c r="G185" i="77"/>
  <c r="F185" i="77"/>
  <c r="G184" i="77"/>
  <c r="F184" i="77"/>
  <c r="G183" i="77"/>
  <c r="F183" i="77"/>
  <c r="G182" i="77"/>
  <c r="F182" i="77"/>
  <c r="G181" i="77"/>
  <c r="F181" i="77"/>
  <c r="G180" i="77"/>
  <c r="F180" i="77"/>
  <c r="G179" i="77"/>
  <c r="F179" i="77"/>
  <c r="G178" i="77"/>
  <c r="F178" i="77"/>
  <c r="G177" i="77"/>
  <c r="F177" i="77"/>
  <c r="G176" i="77"/>
  <c r="F176" i="77"/>
  <c r="G175" i="77"/>
  <c r="F175" i="77"/>
  <c r="G174" i="77"/>
  <c r="F174" i="77"/>
  <c r="G173" i="77"/>
  <c r="F173" i="77"/>
  <c r="G172" i="77"/>
  <c r="F172" i="77"/>
  <c r="G171" i="77"/>
  <c r="F171" i="77"/>
  <c r="G170" i="77"/>
  <c r="F170" i="77"/>
  <c r="G169" i="77"/>
  <c r="F169" i="77"/>
  <c r="G168" i="77"/>
  <c r="F168" i="77"/>
  <c r="G167" i="77"/>
  <c r="F167" i="77"/>
  <c r="G166" i="77"/>
  <c r="F166" i="77"/>
  <c r="G165" i="77"/>
  <c r="F165" i="77"/>
  <c r="G164" i="77"/>
  <c r="F164" i="77"/>
  <c r="G163" i="77"/>
  <c r="F163" i="77"/>
  <c r="G162" i="77"/>
  <c r="F162" i="77"/>
  <c r="G161" i="77"/>
  <c r="F161" i="77"/>
  <c r="G160" i="77"/>
  <c r="F160" i="77"/>
  <c r="G159" i="77"/>
  <c r="F159" i="77"/>
  <c r="G158" i="77"/>
  <c r="F158" i="77"/>
  <c r="G157" i="77"/>
  <c r="F157" i="77"/>
  <c r="G156" i="77"/>
  <c r="F156" i="77"/>
  <c r="G155" i="77"/>
  <c r="F155" i="77"/>
  <c r="G154" i="77"/>
  <c r="F154" i="77"/>
  <c r="G153" i="77"/>
  <c r="F153" i="77"/>
  <c r="G152" i="77"/>
  <c r="F152" i="77"/>
  <c r="G151" i="77"/>
  <c r="F151" i="77"/>
  <c r="G150" i="77"/>
  <c r="F150" i="77"/>
  <c r="G149" i="77"/>
  <c r="F149" i="77"/>
  <c r="G148" i="77"/>
  <c r="F148" i="77"/>
  <c r="G147" i="77"/>
  <c r="F147" i="77"/>
  <c r="G146" i="77"/>
  <c r="F146" i="77"/>
  <c r="G145" i="77"/>
  <c r="F145" i="77"/>
  <c r="G144" i="77"/>
  <c r="F144" i="77"/>
  <c r="G143" i="77"/>
  <c r="F143" i="77"/>
  <c r="G142" i="77"/>
  <c r="F142" i="77"/>
  <c r="G141" i="77"/>
  <c r="F141" i="77"/>
  <c r="G140" i="77"/>
  <c r="F140" i="77"/>
  <c r="G139" i="77"/>
  <c r="F139" i="77"/>
  <c r="G138" i="77"/>
  <c r="F138" i="77"/>
  <c r="G137" i="77"/>
  <c r="F137" i="77"/>
  <c r="G136" i="77"/>
  <c r="F136" i="77"/>
  <c r="G135" i="77"/>
  <c r="F135" i="77"/>
  <c r="G134" i="77"/>
  <c r="F134" i="77"/>
  <c r="G133" i="77"/>
  <c r="F133" i="77"/>
  <c r="G132" i="77"/>
  <c r="F132" i="77"/>
  <c r="G131" i="77"/>
  <c r="F131" i="77"/>
  <c r="G130" i="77"/>
  <c r="F130" i="77"/>
  <c r="G129" i="77"/>
  <c r="F129" i="77"/>
  <c r="G128" i="77"/>
  <c r="F128" i="77"/>
  <c r="G127" i="77"/>
  <c r="F127" i="77"/>
  <c r="G126" i="77"/>
  <c r="F126" i="77"/>
  <c r="G125" i="77"/>
  <c r="F125" i="77"/>
  <c r="G124" i="77"/>
  <c r="F124" i="77"/>
  <c r="G123" i="77"/>
  <c r="F123" i="77"/>
  <c r="G122" i="77"/>
  <c r="F122" i="77"/>
  <c r="G121" i="77"/>
  <c r="F121" i="77"/>
  <c r="G120" i="77"/>
  <c r="F120" i="77"/>
  <c r="G119" i="77"/>
  <c r="F119" i="77"/>
  <c r="G118" i="77"/>
  <c r="F118" i="77"/>
  <c r="G117" i="77"/>
  <c r="F117" i="77"/>
  <c r="G116" i="77"/>
  <c r="F116" i="77"/>
  <c r="G115" i="77"/>
  <c r="F115" i="77"/>
  <c r="G114" i="77"/>
  <c r="F114" i="77"/>
  <c r="G113" i="77"/>
  <c r="F113" i="77"/>
  <c r="G112" i="77"/>
  <c r="F112" i="77"/>
  <c r="G111" i="77"/>
  <c r="F111" i="77"/>
  <c r="G110" i="77"/>
  <c r="F110" i="77"/>
  <c r="G109" i="77"/>
  <c r="F109" i="77"/>
  <c r="G108" i="77"/>
  <c r="F108" i="77"/>
  <c r="G107" i="77"/>
  <c r="F107" i="77"/>
  <c r="G106" i="77"/>
  <c r="F106" i="77"/>
  <c r="G105" i="77"/>
  <c r="F105" i="77"/>
  <c r="G104" i="77"/>
  <c r="F104" i="77"/>
  <c r="G103" i="77"/>
  <c r="F103" i="77"/>
  <c r="G102" i="77"/>
  <c r="F102" i="77"/>
  <c r="G101" i="77"/>
  <c r="F101" i="77"/>
  <c r="G100" i="77"/>
  <c r="F100" i="77"/>
  <c r="G99" i="77"/>
  <c r="F99" i="77"/>
  <c r="G98" i="77"/>
  <c r="F98" i="77"/>
  <c r="G97" i="77"/>
  <c r="F97" i="77"/>
  <c r="G96" i="77"/>
  <c r="F96" i="77"/>
  <c r="G95" i="77"/>
  <c r="F95" i="77"/>
  <c r="G94" i="77"/>
  <c r="F94" i="77"/>
  <c r="G93" i="77"/>
  <c r="F93" i="77"/>
  <c r="G92" i="77"/>
  <c r="F92" i="77"/>
  <c r="G91" i="77"/>
  <c r="F91" i="77"/>
  <c r="G90" i="77"/>
  <c r="F90" i="77"/>
  <c r="G89" i="77"/>
  <c r="F89" i="77"/>
  <c r="G88" i="77"/>
  <c r="F88" i="77"/>
  <c r="G87" i="77"/>
  <c r="F87" i="77"/>
  <c r="G86" i="77"/>
  <c r="F86" i="77"/>
  <c r="G85" i="77"/>
  <c r="F85" i="77"/>
  <c r="G84" i="77"/>
  <c r="G83" i="77"/>
  <c r="F83" i="77"/>
  <c r="G82" i="77"/>
  <c r="F82" i="77"/>
  <c r="G81" i="77"/>
  <c r="F81" i="77"/>
  <c r="G80" i="77"/>
  <c r="F80" i="77"/>
  <c r="G79" i="77"/>
  <c r="F79" i="77"/>
  <c r="G78" i="77"/>
  <c r="F78" i="77"/>
  <c r="G77" i="77"/>
  <c r="F77" i="77"/>
  <c r="G76" i="77"/>
  <c r="F76" i="77"/>
  <c r="G75" i="77"/>
  <c r="F75" i="77"/>
  <c r="G74" i="77"/>
  <c r="F74" i="77"/>
  <c r="G73" i="77"/>
  <c r="F73" i="77"/>
  <c r="G72" i="77"/>
  <c r="F72" i="77"/>
  <c r="G71" i="77"/>
  <c r="F71" i="77"/>
  <c r="G70" i="77"/>
  <c r="F70" i="77"/>
  <c r="G69" i="77"/>
  <c r="F69" i="77"/>
  <c r="G68" i="77"/>
  <c r="F68" i="77"/>
  <c r="G67" i="77"/>
  <c r="F67" i="77"/>
  <c r="G66" i="77"/>
  <c r="F66" i="77"/>
  <c r="G65" i="77"/>
  <c r="F65" i="77"/>
  <c r="G64" i="77"/>
  <c r="F64" i="77"/>
  <c r="G63" i="77"/>
  <c r="F63" i="77"/>
  <c r="G62" i="77"/>
  <c r="F62" i="77"/>
  <c r="G61" i="77"/>
  <c r="F61" i="77"/>
  <c r="G60" i="77"/>
  <c r="F60" i="77"/>
  <c r="G59" i="77"/>
  <c r="F59" i="77"/>
  <c r="G58" i="77"/>
  <c r="F58" i="77"/>
  <c r="G57" i="77"/>
  <c r="F57" i="77"/>
  <c r="G56" i="77"/>
  <c r="F56" i="77"/>
  <c r="G55" i="77"/>
  <c r="F55" i="77"/>
  <c r="G54" i="77"/>
  <c r="F54" i="77"/>
  <c r="G53" i="77"/>
  <c r="F53" i="77"/>
  <c r="G52" i="77"/>
  <c r="F52" i="77"/>
  <c r="G51" i="77"/>
  <c r="F51" i="77"/>
  <c r="G50" i="77"/>
  <c r="F50" i="77"/>
  <c r="G49" i="77"/>
  <c r="F49" i="77"/>
  <c r="G48" i="77"/>
  <c r="F48" i="77"/>
  <c r="G47" i="77"/>
  <c r="F47" i="77"/>
  <c r="G46" i="77"/>
  <c r="F46" i="77"/>
  <c r="G45" i="77"/>
  <c r="F45" i="77"/>
  <c r="G44" i="77"/>
  <c r="F44" i="77"/>
  <c r="G43" i="77"/>
  <c r="F43" i="77"/>
  <c r="G42" i="77"/>
  <c r="F42" i="77"/>
  <c r="G41" i="77"/>
  <c r="F41" i="77"/>
  <c r="G40" i="77"/>
  <c r="F40" i="77"/>
  <c r="G39" i="77"/>
  <c r="F39" i="77"/>
  <c r="G38" i="77"/>
  <c r="F38" i="77"/>
  <c r="G37" i="77"/>
  <c r="F37" i="77"/>
  <c r="G36" i="77"/>
  <c r="F36" i="77"/>
  <c r="G35" i="77"/>
  <c r="F35" i="77"/>
  <c r="G34" i="77"/>
  <c r="F34" i="77"/>
  <c r="G33" i="77"/>
  <c r="F33" i="77"/>
  <c r="G32" i="77"/>
  <c r="F32" i="77"/>
  <c r="G31" i="77"/>
  <c r="F31" i="77"/>
  <c r="G30" i="77"/>
  <c r="F30" i="77"/>
  <c r="G29" i="77"/>
  <c r="F29" i="77"/>
  <c r="G28" i="77"/>
  <c r="F28" i="77"/>
  <c r="G26" i="77"/>
  <c r="F26" i="77"/>
  <c r="G25" i="77"/>
  <c r="F25" i="77"/>
  <c r="G24" i="77"/>
  <c r="F24" i="77"/>
  <c r="G23" i="77"/>
  <c r="F23" i="77"/>
  <c r="G22" i="77"/>
  <c r="F22" i="77"/>
  <c r="G21" i="77"/>
  <c r="F21" i="77"/>
  <c r="G20" i="77"/>
  <c r="F20" i="77"/>
  <c r="G19" i="77"/>
  <c r="F19" i="77"/>
  <c r="G18" i="77"/>
  <c r="F18" i="77"/>
  <c r="G17" i="77"/>
  <c r="F17" i="77"/>
  <c r="G16" i="77"/>
  <c r="F16" i="77"/>
  <c r="G15" i="77"/>
  <c r="F15" i="77"/>
  <c r="G14" i="77"/>
  <c r="F14" i="77"/>
  <c r="G13" i="77"/>
  <c r="F13" i="77"/>
  <c r="G12" i="77"/>
  <c r="F12" i="77"/>
  <c r="G11" i="77"/>
  <c r="F11" i="77"/>
  <c r="G10" i="77"/>
  <c r="F10" i="77"/>
  <c r="G9" i="77"/>
  <c r="F9" i="77"/>
  <c r="G8" i="77"/>
  <c r="F8" i="77"/>
  <c r="G7" i="77"/>
  <c r="F7" i="77"/>
  <c r="G6" i="77"/>
  <c r="F6" i="77"/>
  <c r="G5" i="77"/>
  <c r="F5" i="77"/>
  <c r="G4" i="77"/>
  <c r="F4" i="77"/>
  <c r="G3" i="77"/>
  <c r="F3" i="77"/>
  <c r="B3" i="77"/>
  <c r="B4" i="77" s="1"/>
  <c r="B5" i="77" s="1"/>
  <c r="B6" i="77" s="1"/>
  <c r="B7" i="77" s="1"/>
  <c r="B8" i="77" s="1"/>
  <c r="B9" i="77" s="1"/>
  <c r="B10" i="77" s="1"/>
  <c r="B11" i="77" s="1"/>
  <c r="B12" i="77" s="1"/>
  <c r="B13" i="77" s="1"/>
  <c r="B14" i="77" s="1"/>
  <c r="B15" i="77" s="1"/>
  <c r="B16" i="77" s="1"/>
  <c r="B17" i="77" s="1"/>
  <c r="B18" i="77" s="1"/>
  <c r="B19" i="77" s="1"/>
  <c r="B20" i="77" s="1"/>
  <c r="B21" i="77" s="1"/>
  <c r="B22" i="77" s="1"/>
  <c r="B23" i="77" s="1"/>
  <c r="B24" i="77" s="1"/>
  <c r="B25" i="77" s="1"/>
  <c r="B26" i="77" s="1"/>
  <c r="B27" i="77" s="1"/>
  <c r="B28" i="77" s="1"/>
  <c r="B29" i="77" s="1"/>
  <c r="B30" i="77" s="1"/>
  <c r="B31" i="77" s="1"/>
  <c r="B32" i="77" s="1"/>
  <c r="B33" i="77" s="1"/>
  <c r="B34" i="77" s="1"/>
  <c r="B35" i="77" s="1"/>
  <c r="B36" i="77" s="1"/>
  <c r="B37" i="77" s="1"/>
  <c r="B38" i="77" s="1"/>
  <c r="B39" i="77" s="1"/>
  <c r="B40" i="77" s="1"/>
  <c r="B41" i="77" s="1"/>
  <c r="B42" i="77" s="1"/>
  <c r="B43" i="77" s="1"/>
  <c r="B44" i="77" s="1"/>
  <c r="B45" i="77" s="1"/>
  <c r="B46" i="77" s="1"/>
  <c r="B47" i="77" s="1"/>
  <c r="B48" i="77" s="1"/>
  <c r="B49" i="77" s="1"/>
  <c r="B50" i="77" s="1"/>
  <c r="B51" i="77" s="1"/>
  <c r="B52" i="77" s="1"/>
  <c r="B53" i="77" s="1"/>
  <c r="B54" i="77" s="1"/>
  <c r="B55" i="77" s="1"/>
  <c r="B56" i="77" s="1"/>
  <c r="B57" i="77" s="1"/>
  <c r="B58" i="77" s="1"/>
  <c r="B59" i="77" s="1"/>
  <c r="B60" i="77" s="1"/>
  <c r="B61" i="77" s="1"/>
  <c r="B62" i="77" s="1"/>
  <c r="B63" i="77" s="1"/>
  <c r="B64" i="77" s="1"/>
  <c r="B65" i="77" s="1"/>
  <c r="B66" i="77" s="1"/>
  <c r="B67" i="77" s="1"/>
  <c r="B68" i="77" s="1"/>
  <c r="B69" i="77" s="1"/>
  <c r="B70" i="77" s="1"/>
  <c r="B71" i="77" s="1"/>
  <c r="B72" i="77" s="1"/>
  <c r="B73" i="77" s="1"/>
  <c r="B74" i="77" s="1"/>
  <c r="B75" i="77" s="1"/>
  <c r="B76" i="77" s="1"/>
  <c r="B77" i="77" s="1"/>
  <c r="B78" i="77" s="1"/>
  <c r="B79" i="77" s="1"/>
  <c r="B80" i="77" s="1"/>
  <c r="B81" i="77" s="1"/>
  <c r="B82" i="77" s="1"/>
  <c r="B83" i="77" s="1"/>
  <c r="B84" i="77" s="1"/>
  <c r="B85" i="77" s="1"/>
  <c r="B86" i="77" s="1"/>
  <c r="B87" i="77" s="1"/>
  <c r="B88" i="77" s="1"/>
  <c r="B89" i="77" s="1"/>
  <c r="B90" i="77" s="1"/>
  <c r="B91" i="77" s="1"/>
  <c r="B92" i="77" s="1"/>
  <c r="B93" i="77" s="1"/>
  <c r="B94" i="77" s="1"/>
  <c r="B95" i="77" s="1"/>
  <c r="B96" i="77" s="1"/>
  <c r="B97" i="77" s="1"/>
  <c r="B98" i="77" s="1"/>
  <c r="B99" i="77" s="1"/>
  <c r="B100" i="77" s="1"/>
  <c r="B101" i="77" s="1"/>
  <c r="B102" i="77" s="1"/>
  <c r="B103" i="77" s="1"/>
  <c r="B104" i="77" s="1"/>
  <c r="B105" i="77" s="1"/>
  <c r="B106" i="77" s="1"/>
  <c r="B107" i="77" s="1"/>
  <c r="B108" i="77" s="1"/>
  <c r="B109" i="77" s="1"/>
  <c r="B110" i="77" s="1"/>
  <c r="B111" i="77" s="1"/>
  <c r="B112" i="77" s="1"/>
  <c r="B113" i="77" s="1"/>
  <c r="B114" i="77" s="1"/>
  <c r="B115" i="77" s="1"/>
  <c r="B116" i="77" s="1"/>
  <c r="B117" i="77" s="1"/>
  <c r="B118" i="77" s="1"/>
  <c r="B119" i="77" s="1"/>
  <c r="B120" i="77" s="1"/>
  <c r="B121" i="77" s="1"/>
  <c r="B122" i="77" s="1"/>
  <c r="B123" i="77" s="1"/>
  <c r="B124" i="77" s="1"/>
  <c r="B125" i="77" s="1"/>
  <c r="B126" i="77" s="1"/>
  <c r="B127" i="77" s="1"/>
  <c r="B128" i="77" s="1"/>
  <c r="B129" i="77" s="1"/>
  <c r="B130" i="77" s="1"/>
  <c r="B131" i="77" s="1"/>
  <c r="B132" i="77" s="1"/>
  <c r="B133" i="77" s="1"/>
  <c r="B134" i="77" s="1"/>
  <c r="B135" i="77" s="1"/>
  <c r="B136" i="77" s="1"/>
  <c r="B137" i="77" s="1"/>
  <c r="B138" i="77" s="1"/>
  <c r="B139" i="77" s="1"/>
  <c r="B140" i="77" s="1"/>
  <c r="B141" i="77" s="1"/>
  <c r="B142" i="77" s="1"/>
  <c r="B143" i="77" s="1"/>
  <c r="B144" i="77" s="1"/>
  <c r="B145" i="77" s="1"/>
  <c r="B146" i="77" s="1"/>
  <c r="B147" i="77" s="1"/>
  <c r="B148" i="77" s="1"/>
  <c r="B149" i="77" s="1"/>
  <c r="B150" i="77" s="1"/>
  <c r="B151" i="77" s="1"/>
  <c r="B152" i="77" s="1"/>
  <c r="B153" i="77" s="1"/>
  <c r="B154" i="77" s="1"/>
  <c r="B155" i="77" s="1"/>
  <c r="B156" i="77" s="1"/>
  <c r="B157" i="77" s="1"/>
  <c r="B158" i="77" s="1"/>
  <c r="B159" i="77" s="1"/>
  <c r="B160" i="77" s="1"/>
  <c r="B161" i="77" s="1"/>
  <c r="B162" i="77" s="1"/>
  <c r="B163" i="77" s="1"/>
  <c r="B164" i="77" s="1"/>
  <c r="B165" i="77" s="1"/>
  <c r="B166" i="77" s="1"/>
  <c r="B167" i="77" s="1"/>
  <c r="B168" i="77" s="1"/>
  <c r="B169" i="77" s="1"/>
  <c r="B170" i="77" s="1"/>
  <c r="B171" i="77" s="1"/>
  <c r="B172" i="77" s="1"/>
  <c r="B173" i="77" s="1"/>
  <c r="B174" i="77" s="1"/>
  <c r="B175" i="77" s="1"/>
  <c r="B176" i="77" s="1"/>
  <c r="B177" i="77" s="1"/>
  <c r="B178" i="77" s="1"/>
  <c r="B179" i="77" s="1"/>
  <c r="B180" i="77" s="1"/>
  <c r="B181" i="77" s="1"/>
  <c r="B182" i="77" s="1"/>
  <c r="B183" i="77" s="1"/>
  <c r="B184" i="77" s="1"/>
  <c r="B185" i="77" s="1"/>
  <c r="B186" i="77" s="1"/>
  <c r="B187" i="77" s="1"/>
  <c r="B188" i="77" s="1"/>
  <c r="B189" i="77" s="1"/>
  <c r="B190" i="77" s="1"/>
  <c r="B191" i="77" s="1"/>
  <c r="B192" i="77" s="1"/>
  <c r="B193" i="77" s="1"/>
  <c r="B194" i="77" s="1"/>
  <c r="B195" i="77" s="1"/>
  <c r="B196" i="77" s="1"/>
  <c r="B197" i="77" s="1"/>
  <c r="B198" i="77" s="1"/>
  <c r="B199" i="77" s="1"/>
  <c r="B200" i="77" s="1"/>
  <c r="B201" i="77" s="1"/>
  <c r="B15" i="58"/>
  <c r="AG21" i="60" l="1"/>
  <c r="AE21" i="60"/>
  <c r="H18" i="71" l="1"/>
  <c r="C16" i="64" l="1"/>
  <c r="G44" i="56" l="1"/>
  <c r="H13" i="74" l="1"/>
  <c r="H12" i="74"/>
  <c r="B11" i="74"/>
  <c r="B9" i="74"/>
  <c r="H7" i="74"/>
  <c r="E6" i="74"/>
  <c r="P5" i="74"/>
  <c r="D5" i="74"/>
  <c r="S4" i="74"/>
  <c r="C4" i="74"/>
  <c r="S40" i="70" l="1"/>
  <c r="Q40" i="70"/>
  <c r="H9" i="69" l="1"/>
  <c r="B69" i="69"/>
  <c r="M6" i="56"/>
  <c r="AB20" i="64" l="1"/>
  <c r="I20" i="64"/>
  <c r="H83" i="58" l="1"/>
  <c r="G17" i="71"/>
  <c r="H15" i="71"/>
  <c r="W14" i="71"/>
  <c r="H12" i="68" l="1"/>
  <c r="B11" i="68"/>
  <c r="E6" i="68"/>
  <c r="P5" i="68"/>
  <c r="D5" i="68"/>
  <c r="S4" i="68"/>
  <c r="U5" i="56" l="1"/>
  <c r="H55" i="56"/>
  <c r="Q40" i="56" l="1"/>
  <c r="Z30" i="71" l="1"/>
  <c r="Z24" i="71"/>
  <c r="E9" i="71"/>
  <c r="G19" i="71"/>
  <c r="E16" i="71"/>
  <c r="T15" i="71"/>
  <c r="R16" i="71"/>
  <c r="B14" i="71"/>
  <c r="M13" i="71"/>
  <c r="R12" i="71"/>
  <c r="H12" i="71"/>
  <c r="I11" i="71"/>
  <c r="B57" i="71"/>
  <c r="B48" i="70" l="1"/>
  <c r="T28" i="70" l="1"/>
  <c r="F28" i="70"/>
  <c r="B25" i="70"/>
  <c r="H21" i="70"/>
  <c r="P8" i="69"/>
  <c r="E44" i="70"/>
  <c r="B14" i="70"/>
  <c r="U69" i="69"/>
  <c r="G40" i="70" s="1"/>
  <c r="C41" i="70" s="1"/>
  <c r="G15" i="69"/>
  <c r="D20" i="69"/>
  <c r="F18" i="69"/>
  <c r="Q14" i="69"/>
  <c r="H14" i="69"/>
  <c r="K13" i="69"/>
  <c r="B17" i="69"/>
  <c r="I634" i="52" l="1"/>
  <c r="I635" i="52" s="1"/>
  <c r="I636" i="52" s="1"/>
  <c r="I637" i="52" s="1"/>
  <c r="I638" i="52" s="1"/>
  <c r="I639" i="52" s="1"/>
  <c r="I640" i="52" s="1"/>
  <c r="I641" i="52" s="1"/>
  <c r="I642" i="52" s="1"/>
  <c r="I643" i="52" s="1"/>
  <c r="I644" i="52" s="1"/>
  <c r="I645" i="52" s="1"/>
  <c r="I646" i="52" s="1"/>
  <c r="I647" i="52" s="1"/>
  <c r="I648" i="52" s="1"/>
  <c r="I649" i="52" s="1"/>
  <c r="I650" i="52" s="1"/>
  <c r="I651" i="52" s="1"/>
  <c r="I652" i="52" s="1"/>
  <c r="I653" i="52" s="1"/>
  <c r="I654" i="52" s="1"/>
  <c r="I655" i="52" s="1"/>
  <c r="I656" i="52" s="1"/>
  <c r="I657" i="52" s="1"/>
  <c r="I658" i="52" s="1"/>
  <c r="I659" i="52" s="1"/>
  <c r="I660" i="52" s="1"/>
  <c r="I661" i="52" s="1"/>
  <c r="I662" i="52" s="1"/>
  <c r="I663" i="52" s="1"/>
  <c r="V6" i="59" l="1"/>
  <c r="B23" i="64"/>
  <c r="Q57" i="56"/>
  <c r="D113" i="52"/>
  <c r="D114" i="52" s="1"/>
  <c r="D115" i="52" s="1"/>
  <c r="D116" i="52" s="1"/>
  <c r="D117" i="52" s="1"/>
  <c r="D118" i="52" s="1"/>
  <c r="D119" i="52" s="1"/>
  <c r="D120" i="52" s="1"/>
  <c r="D121" i="52" s="1"/>
  <c r="D122" i="52" s="1"/>
  <c r="D123" i="52" s="1"/>
  <c r="D124" i="52" s="1"/>
  <c r="D125" i="52" s="1"/>
  <c r="D126" i="52" s="1"/>
  <c r="D109" i="52"/>
  <c r="D110" i="52" s="1"/>
  <c r="D111" i="52" s="1"/>
  <c r="B27" i="60" l="1"/>
  <c r="B28" i="60"/>
  <c r="B28" i="67" s="1"/>
  <c r="B27" i="67"/>
  <c r="G31" i="67" l="1"/>
  <c r="F34" i="67"/>
  <c r="Q21" i="67"/>
  <c r="F21" i="67"/>
  <c r="G20" i="67"/>
  <c r="T20" i="67"/>
  <c r="T19" i="67"/>
  <c r="G19" i="67"/>
  <c r="E16" i="67"/>
  <c r="E15" i="67"/>
  <c r="E53" i="65" l="1"/>
  <c r="F14" i="66" l="1"/>
  <c r="G18" i="67" s="1"/>
  <c r="F11" i="66"/>
  <c r="T10" i="66"/>
  <c r="F10" i="66"/>
  <c r="E9" i="66"/>
  <c r="E45" i="66" s="1"/>
  <c r="S126" i="65" l="1"/>
  <c r="J628" i="52"/>
  <c r="I628" i="52" s="1"/>
  <c r="T118" i="65" s="1"/>
  <c r="J627" i="52"/>
  <c r="I627" i="52" s="1"/>
  <c r="T116" i="65" s="1"/>
  <c r="J626" i="52"/>
  <c r="I626" i="52" s="1"/>
  <c r="T111" i="65" s="1"/>
  <c r="J625" i="52"/>
  <c r="I625" i="52" s="1"/>
  <c r="T109" i="65" s="1"/>
  <c r="J624" i="52"/>
  <c r="I624" i="52" s="1"/>
  <c r="T107" i="65" s="1"/>
  <c r="J623" i="52"/>
  <c r="I623" i="52" s="1"/>
  <c r="T105" i="65" s="1"/>
  <c r="J622" i="52"/>
  <c r="I622" i="52" s="1"/>
  <c r="T103" i="65" s="1"/>
  <c r="J621" i="52"/>
  <c r="I621" i="52" s="1"/>
  <c r="T102" i="65" s="1"/>
  <c r="J620" i="52"/>
  <c r="I620" i="52" s="1"/>
  <c r="T101" i="65" s="1"/>
  <c r="J619" i="52"/>
  <c r="I619" i="52" s="1"/>
  <c r="T100" i="65" s="1"/>
  <c r="J618" i="52"/>
  <c r="I618" i="52" s="1"/>
  <c r="T98" i="65" s="1"/>
  <c r="J617" i="52"/>
  <c r="I617" i="52" s="1"/>
  <c r="T96" i="65" s="1"/>
  <c r="E628" i="52"/>
  <c r="F628" i="52" s="1"/>
  <c r="E627" i="52"/>
  <c r="F627" i="52" s="1"/>
  <c r="E626" i="52"/>
  <c r="F626" i="52" s="1"/>
  <c r="E625" i="52"/>
  <c r="F625" i="52" s="1"/>
  <c r="E624" i="52"/>
  <c r="F624" i="52" s="1"/>
  <c r="E623" i="52"/>
  <c r="F623" i="52" s="1"/>
  <c r="E622" i="52"/>
  <c r="F622" i="52" s="1"/>
  <c r="E621" i="52"/>
  <c r="F621" i="52" s="1"/>
  <c r="E620" i="52"/>
  <c r="F620" i="52" s="1"/>
  <c r="E619" i="52"/>
  <c r="F619" i="52" s="1"/>
  <c r="E618" i="52"/>
  <c r="F618" i="52" s="1"/>
  <c r="E617" i="52"/>
  <c r="F617" i="52" s="1"/>
  <c r="E55" i="65"/>
  <c r="E51" i="65"/>
  <c r="T26" i="65"/>
  <c r="H26" i="65"/>
  <c r="T25" i="65"/>
  <c r="H25" i="65"/>
  <c r="E24" i="65"/>
  <c r="F23" i="65"/>
  <c r="C22" i="65"/>
  <c r="H21" i="65"/>
  <c r="G620" i="52" l="1"/>
  <c r="O101" i="65" s="1"/>
  <c r="K101" i="65"/>
  <c r="S120" i="65" s="1"/>
  <c r="G618" i="52"/>
  <c r="O98" i="65" s="1"/>
  <c r="K98" i="65"/>
  <c r="K103" i="65"/>
  <c r="G622" i="52"/>
  <c r="O103" i="65" s="1"/>
  <c r="K111" i="65"/>
  <c r="G626" i="52"/>
  <c r="O111" i="65" s="1"/>
  <c r="G619" i="52"/>
  <c r="O100" i="65" s="1"/>
  <c r="K100" i="65"/>
  <c r="K105" i="65"/>
  <c r="G623" i="52"/>
  <c r="O105" i="65" s="1"/>
  <c r="K116" i="65"/>
  <c r="G627" i="52"/>
  <c r="O116" i="65" s="1"/>
  <c r="G624" i="52"/>
  <c r="O107" i="65" s="1"/>
  <c r="K107" i="65"/>
  <c r="G628" i="52"/>
  <c r="O118" i="65" s="1"/>
  <c r="K118" i="65"/>
  <c r="G617" i="52"/>
  <c r="O96" i="65" s="1"/>
  <c r="K96" i="65"/>
  <c r="K102" i="65"/>
  <c r="G621" i="52"/>
  <c r="O102" i="65" s="1"/>
  <c r="K109" i="65"/>
  <c r="G625" i="52"/>
  <c r="O109" i="65" s="1"/>
  <c r="J16" i="66"/>
  <c r="J14" i="67" s="1"/>
  <c r="N55" i="65"/>
  <c r="N56" i="65"/>
  <c r="N57" i="65"/>
  <c r="N58" i="65" l="1"/>
  <c r="N59" i="65" s="1"/>
  <c r="U69" i="65" s="1"/>
  <c r="I17" i="65"/>
  <c r="O16" i="66" s="1"/>
  <c r="P16" i="67" s="1"/>
  <c r="K52" i="58"/>
  <c r="O373" i="52"/>
  <c r="O375" i="52"/>
  <c r="O374" i="52" s="1"/>
  <c r="C612" i="52"/>
  <c r="B612" i="52"/>
  <c r="Y23" i="84" s="1"/>
  <c r="C611" i="52"/>
  <c r="B611" i="52"/>
  <c r="Y22" i="84" s="1"/>
  <c r="N62" i="58"/>
  <c r="N63" i="58" s="1"/>
  <c r="N64" i="58" s="1"/>
  <c r="L55" i="58"/>
  <c r="D43" i="58"/>
  <c r="D41" i="58"/>
  <c r="D40" i="58"/>
  <c r="D33" i="58"/>
  <c r="D34" i="58" s="1"/>
  <c r="N27" i="80" l="1"/>
  <c r="D37" i="58"/>
  <c r="G52" i="58" s="1"/>
  <c r="M52" i="58" s="1"/>
  <c r="M53" i="58" s="1"/>
  <c r="E46" i="66"/>
  <c r="B14" i="67"/>
  <c r="B19" i="58" l="1"/>
  <c r="B18" i="58"/>
  <c r="B17" i="58"/>
  <c r="B16" i="58"/>
  <c r="B17" i="64" l="1"/>
  <c r="B18" i="64" s="1"/>
  <c r="B19" i="64" s="1"/>
  <c r="F14" i="64"/>
  <c r="I13" i="64"/>
  <c r="H75" i="58" l="1"/>
  <c r="I19" i="59" s="1"/>
  <c r="C19" i="59" s="1"/>
  <c r="B75" i="58"/>
  <c r="H74" i="58"/>
  <c r="I18" i="59" s="1"/>
  <c r="C18" i="59" s="1"/>
  <c r="H73" i="58"/>
  <c r="I17" i="59" s="1"/>
  <c r="C17" i="59" s="1"/>
  <c r="H72" i="58"/>
  <c r="I16" i="59" s="1"/>
  <c r="C16" i="59" s="1"/>
  <c r="H71" i="58"/>
  <c r="I15" i="59" s="1"/>
  <c r="C15" i="59" s="1"/>
  <c r="C604" i="52"/>
  <c r="C605" i="52" s="1"/>
  <c r="C606" i="52" s="1"/>
  <c r="C11" i="60"/>
  <c r="P26" i="58"/>
  <c r="S26" i="58" s="1"/>
  <c r="V26" i="58" s="1"/>
  <c r="F9" i="60"/>
  <c r="I8" i="60"/>
  <c r="AB16" i="60"/>
  <c r="B12" i="60"/>
  <c r="B13" i="60" s="1"/>
  <c r="B14" i="60" s="1"/>
  <c r="J22" i="59"/>
  <c r="C22" i="59"/>
  <c r="X14" i="66" s="1"/>
  <c r="G595" i="52"/>
  <c r="G596" i="52"/>
  <c r="G597" i="52"/>
  <c r="G598" i="52"/>
  <c r="C607" i="52"/>
  <c r="C608" i="52" s="1"/>
  <c r="D608" i="52"/>
  <c r="D605" i="52"/>
  <c r="D606" i="52" s="1"/>
  <c r="C600" i="52"/>
  <c r="C601" i="52" s="1"/>
  <c r="C602" i="52" s="1"/>
  <c r="C603" i="52" s="1"/>
  <c r="D601" i="52"/>
  <c r="D602" i="52" s="1"/>
  <c r="D603" i="52" s="1"/>
  <c r="C595" i="52"/>
  <c r="C596" i="52" s="1"/>
  <c r="C597" i="52" s="1"/>
  <c r="C598" i="52" s="1"/>
  <c r="C599" i="52" s="1"/>
  <c r="D596" i="52"/>
  <c r="D597" i="52" s="1"/>
  <c r="D598" i="52" s="1"/>
  <c r="D599" i="52" s="1"/>
  <c r="P27" i="58"/>
  <c r="S27" i="58" s="1"/>
  <c r="V27" i="58" s="1"/>
  <c r="E5" i="56"/>
  <c r="I7" i="58"/>
  <c r="R33" i="56" l="1"/>
  <c r="Y33" i="56"/>
  <c r="G600" i="52"/>
  <c r="D609" i="52" s="1"/>
  <c r="C609" i="52" s="1"/>
  <c r="B71" i="58"/>
  <c r="C13" i="60"/>
  <c r="C12" i="60"/>
  <c r="B74" i="58"/>
  <c r="C14" i="60"/>
  <c r="B73" i="58"/>
  <c r="B72" i="58"/>
  <c r="E54" i="59"/>
  <c r="V28" i="58"/>
  <c r="V29" i="58" s="1"/>
  <c r="B70" i="58"/>
  <c r="R34" i="56"/>
  <c r="U35" i="56"/>
  <c r="Z6" i="56"/>
  <c r="H56" i="58" l="1"/>
  <c r="J56" i="58" s="1"/>
  <c r="L56" i="58" s="1"/>
  <c r="O56" i="58" s="1"/>
  <c r="R56" i="58" s="1"/>
  <c r="F600" i="52"/>
  <c r="V30" i="58"/>
  <c r="V54" i="58" s="1"/>
  <c r="V57" i="58" l="1"/>
  <c r="AA29" i="58"/>
  <c r="G65" i="58" l="1"/>
  <c r="U65" i="58" s="1"/>
  <c r="U77" i="58" s="1"/>
  <c r="V58" i="58"/>
  <c r="U72" i="58" l="1"/>
  <c r="U75" i="58"/>
  <c r="U74" i="58"/>
  <c r="U71" i="58"/>
  <c r="U73" i="58"/>
  <c r="U70" i="5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tc={0F67A2FB-1460-4EAB-AD22-EC3CCB71388E}</author>
  </authors>
  <commentList>
    <comment ref="Y23" authorId="0" shapeId="0" xr:uid="{0F67A2FB-1460-4EAB-AD22-EC3CCB71388E}">
      <text>
        <t>[Comentario encadenado]
Su versión de Excel le permite leer este comentario encadenado; sin embargo, las ediciones que se apliquen se quitarán si el archivo se abre en una versión más reciente de Excel. Más información: https://go.microsoft.com/fwlink/?linkid=870924
Comentario:
    Se consigna categoría de mayor riesgo definida en PSF</t>
      </text>
    </comment>
  </commentList>
</comments>
</file>

<file path=xl/sharedStrings.xml><?xml version="1.0" encoding="utf-8"?>
<sst xmlns="http://schemas.openxmlformats.org/spreadsheetml/2006/main" count="3916" uniqueCount="2243">
  <si>
    <t>PROVINCIA</t>
  </si>
  <si>
    <t>CANTON</t>
  </si>
  <si>
    <t>SAN_JOSE</t>
  </si>
  <si>
    <t>ESCAZÚ</t>
  </si>
  <si>
    <t>DESAMPARADOS</t>
  </si>
  <si>
    <t xml:space="preserve">PURISCAL </t>
  </si>
  <si>
    <t>TARRAZU</t>
  </si>
  <si>
    <t>ASERRI</t>
  </si>
  <si>
    <t>MORA</t>
  </si>
  <si>
    <t>GOICOCHEA</t>
  </si>
  <si>
    <t>SANTA_ANA</t>
  </si>
  <si>
    <t>ALAJUELITA</t>
  </si>
  <si>
    <t>VASQUEZ_DE_CORONADO</t>
  </si>
  <si>
    <t>ACOSTA</t>
  </si>
  <si>
    <t xml:space="preserve">TIBAS </t>
  </si>
  <si>
    <t>MORAVIA</t>
  </si>
  <si>
    <t>MONTES_DE_OCA</t>
  </si>
  <si>
    <t xml:space="preserve">TURRUBARES </t>
  </si>
  <si>
    <t>DOTA</t>
  </si>
  <si>
    <t>CURRIDABAT</t>
  </si>
  <si>
    <t>PEREZ_ZELEDÓN</t>
  </si>
  <si>
    <t>LEÓN_CORTES</t>
  </si>
  <si>
    <t>ALAJUELA</t>
  </si>
  <si>
    <t>ALAJUELA_</t>
  </si>
  <si>
    <t>SAN_RAMON</t>
  </si>
  <si>
    <t>GRECIA</t>
  </si>
  <si>
    <t>SAN_MATEO</t>
  </si>
  <si>
    <t>ATENAS</t>
  </si>
  <si>
    <t>NARANJO</t>
  </si>
  <si>
    <t>PALMARES</t>
  </si>
  <si>
    <t>POÁS</t>
  </si>
  <si>
    <t>OROTINA</t>
  </si>
  <si>
    <t xml:space="preserve">SAN_CARLOS </t>
  </si>
  <si>
    <t>ALFARO_RUIZ</t>
  </si>
  <si>
    <t>VALVERDE_VEGA</t>
  </si>
  <si>
    <t>UPALA</t>
  </si>
  <si>
    <t>LOS_CHILES</t>
  </si>
  <si>
    <t>GUATUSO</t>
  </si>
  <si>
    <t>CARTAGO</t>
  </si>
  <si>
    <t>CARTAGO_</t>
  </si>
  <si>
    <t>PARAÍSO</t>
  </si>
  <si>
    <t>LA_UNIÓN</t>
  </si>
  <si>
    <t>JIMÉNEZ</t>
  </si>
  <si>
    <t>TURRIALBA</t>
  </si>
  <si>
    <t>ALVARADO</t>
  </si>
  <si>
    <t>OREAMUNO</t>
  </si>
  <si>
    <t>EL_GUARCO</t>
  </si>
  <si>
    <t>HEREDIA</t>
  </si>
  <si>
    <t>HEREDIA_</t>
  </si>
  <si>
    <t>BARVA</t>
  </si>
  <si>
    <t>SANTO_DOMINGO</t>
  </si>
  <si>
    <t>SANTA_BÁRBARA</t>
  </si>
  <si>
    <t>SAN_RAFAEL</t>
  </si>
  <si>
    <t>SAN_ISIDRO</t>
  </si>
  <si>
    <t>BELÉN</t>
  </si>
  <si>
    <t>FLORES</t>
  </si>
  <si>
    <t>SAN_PABLO</t>
  </si>
  <si>
    <t>SARAPIQUÍ</t>
  </si>
  <si>
    <t>GUANACASTE</t>
  </si>
  <si>
    <t>LIBERIA</t>
  </si>
  <si>
    <t>NICOYA</t>
  </si>
  <si>
    <t>SANTA_CRUZ</t>
  </si>
  <si>
    <t>BAGACES</t>
  </si>
  <si>
    <t>CARRILLO</t>
  </si>
  <si>
    <t>CAÑAS</t>
  </si>
  <si>
    <t>ABANGARES</t>
  </si>
  <si>
    <t>TILARAN</t>
  </si>
  <si>
    <t>NANDAYURE</t>
  </si>
  <si>
    <t>LA_CRUZ</t>
  </si>
  <si>
    <t>HOJANCHA</t>
  </si>
  <si>
    <t>PUNTARENAS</t>
  </si>
  <si>
    <t>PUNTARENAS_</t>
  </si>
  <si>
    <t>ESPARZA</t>
  </si>
  <si>
    <t>BUENOS_AIRES</t>
  </si>
  <si>
    <t>MONTES_DE_ORO</t>
  </si>
  <si>
    <t>OSA</t>
  </si>
  <si>
    <t>AGUIRRE</t>
  </si>
  <si>
    <t>GOLFITO</t>
  </si>
  <si>
    <t>COTO_BRUS</t>
  </si>
  <si>
    <t>PARRITA</t>
  </si>
  <si>
    <t>CORREDORES</t>
  </si>
  <si>
    <t>GARABITO</t>
  </si>
  <si>
    <t>LIMÓN</t>
  </si>
  <si>
    <t>LIMÓN_</t>
  </si>
  <si>
    <t>POCOCI</t>
  </si>
  <si>
    <t>SIQUIRRES</t>
  </si>
  <si>
    <t>TALAMANCA</t>
  </si>
  <si>
    <t>MATINA</t>
  </si>
  <si>
    <t>GUÁCIMO</t>
  </si>
  <si>
    <t>SAN JOSE</t>
  </si>
  <si>
    <t>Escazú</t>
  </si>
  <si>
    <t>Desamparados</t>
  </si>
  <si>
    <t>Santiago</t>
  </si>
  <si>
    <t>San Marcos</t>
  </si>
  <si>
    <t>Aserri</t>
  </si>
  <si>
    <t>GOICOECHEA</t>
  </si>
  <si>
    <t>SANTA ANA</t>
  </si>
  <si>
    <t>VASQUEZ DE CORONADO</t>
  </si>
  <si>
    <t>TIBAS</t>
  </si>
  <si>
    <t>MONTES DE OCA</t>
  </si>
  <si>
    <t>TURRUBARES</t>
  </si>
  <si>
    <t>PEREZ ZELEDON</t>
  </si>
  <si>
    <t>LEON CORTES</t>
  </si>
  <si>
    <t>El Carmen</t>
  </si>
  <si>
    <t>San Antonio</t>
  </si>
  <si>
    <t>San Miguel</t>
  </si>
  <si>
    <t>Mercedes Sur</t>
  </si>
  <si>
    <t>San Lorenzo</t>
  </si>
  <si>
    <t>Tarbaca</t>
  </si>
  <si>
    <t>Colón</t>
  </si>
  <si>
    <t>Guadalupe</t>
  </si>
  <si>
    <t>Santa Ana</t>
  </si>
  <si>
    <t>Alajuelita</t>
  </si>
  <si>
    <t>San Isidro</t>
  </si>
  <si>
    <t>San Ignacio</t>
  </si>
  <si>
    <t>San Juan</t>
  </si>
  <si>
    <t>San Vicente</t>
  </si>
  <si>
    <t>San Pedro</t>
  </si>
  <si>
    <t>San Pablo</t>
  </si>
  <si>
    <t>Santa María</t>
  </si>
  <si>
    <t>Curridabat</t>
  </si>
  <si>
    <t>San Isidro de El General</t>
  </si>
  <si>
    <t>Merced</t>
  </si>
  <si>
    <t>San Rafael</t>
  </si>
  <si>
    <t>San Juan de Dios</t>
  </si>
  <si>
    <t>Barbacoas</t>
  </si>
  <si>
    <t>San Carlos</t>
  </si>
  <si>
    <t>Vuelta de Jorco</t>
  </si>
  <si>
    <t>Guayabo</t>
  </si>
  <si>
    <t>San Francisco</t>
  </si>
  <si>
    <t>Salitral</t>
  </si>
  <si>
    <t>San Josecito</t>
  </si>
  <si>
    <t>Guaitíl</t>
  </si>
  <si>
    <t>Cinco Esquinas</t>
  </si>
  <si>
    <t>San Jerónimo</t>
  </si>
  <si>
    <t>Sabanilla</t>
  </si>
  <si>
    <t>Jardín</t>
  </si>
  <si>
    <t>Granadilla</t>
  </si>
  <si>
    <t>General</t>
  </si>
  <si>
    <t>San Andrés</t>
  </si>
  <si>
    <t>Hospital</t>
  </si>
  <si>
    <t>San Rafael Arriba</t>
  </si>
  <si>
    <t>Grifo Alto</t>
  </si>
  <si>
    <t>San Gabriel</t>
  </si>
  <si>
    <t>Tabarcia</t>
  </si>
  <si>
    <t>Calle Blancos</t>
  </si>
  <si>
    <t>Pozos</t>
  </si>
  <si>
    <t>Dulce Nombre de Jesús</t>
  </si>
  <si>
    <t>Palmichal</t>
  </si>
  <si>
    <t>Anselmo Llorente</t>
  </si>
  <si>
    <t>Trinidad</t>
  </si>
  <si>
    <t>Mercedes</t>
  </si>
  <si>
    <t>San Juan de Mata</t>
  </si>
  <si>
    <t>Copey</t>
  </si>
  <si>
    <t>Sánchez</t>
  </si>
  <si>
    <t>Daniel Flores</t>
  </si>
  <si>
    <t>Llano Bonito</t>
  </si>
  <si>
    <t>Catedral</t>
  </si>
  <si>
    <t>Legua</t>
  </si>
  <si>
    <t>Piedras Negras</t>
  </si>
  <si>
    <t>Mata de Plátano</t>
  </si>
  <si>
    <t>Uruca</t>
  </si>
  <si>
    <t>Concepción</t>
  </si>
  <si>
    <t>Patalillo</t>
  </si>
  <si>
    <t>Cangrejal</t>
  </si>
  <si>
    <t>León XIII</t>
  </si>
  <si>
    <t>San Luis</t>
  </si>
  <si>
    <t>Tirrases</t>
  </si>
  <si>
    <t>Rivas</t>
  </si>
  <si>
    <t>Zapote</t>
  </si>
  <si>
    <t>Frailes</t>
  </si>
  <si>
    <t>Candelarita</t>
  </si>
  <si>
    <t>Monterrey</t>
  </si>
  <si>
    <t>Picagres</t>
  </si>
  <si>
    <t>Ipís</t>
  </si>
  <si>
    <t>Piedades</t>
  </si>
  <si>
    <t>San Felipe</t>
  </si>
  <si>
    <t>Cascajal</t>
  </si>
  <si>
    <t>Sabanillas</t>
  </si>
  <si>
    <t>Colima</t>
  </si>
  <si>
    <t>Santa Cruz</t>
  </si>
  <si>
    <t>San Fco.de Dos Ríos</t>
  </si>
  <si>
    <t>Patarrá</t>
  </si>
  <si>
    <t>Desamparaditos</t>
  </si>
  <si>
    <t>Salitrillos</t>
  </si>
  <si>
    <t>Rancho Redondo</t>
  </si>
  <si>
    <t>Brasil</t>
  </si>
  <si>
    <t>Platanares</t>
  </si>
  <si>
    <t>San Cristóbal</t>
  </si>
  <si>
    <t>Purral</t>
  </si>
  <si>
    <t>Pejibaye</t>
  </si>
  <si>
    <t>Mata Redonda</t>
  </si>
  <si>
    <t>Rosario</t>
  </si>
  <si>
    <t>Chires</t>
  </si>
  <si>
    <t>Cajón</t>
  </si>
  <si>
    <t>Pavas</t>
  </si>
  <si>
    <t>Damas</t>
  </si>
  <si>
    <t>Barú</t>
  </si>
  <si>
    <t>Hatillo</t>
  </si>
  <si>
    <t>San Rafael Abajo</t>
  </si>
  <si>
    <t>Río Nuevo</t>
  </si>
  <si>
    <t>San Sebastián</t>
  </si>
  <si>
    <t>Gravilias</t>
  </si>
  <si>
    <t>Páramo</t>
  </si>
  <si>
    <t>SAN RAMON</t>
  </si>
  <si>
    <t>SAN MATEO</t>
  </si>
  <si>
    <t>POAS</t>
  </si>
  <si>
    <t>SAN CARLOS</t>
  </si>
  <si>
    <t>ALFARO RUIZ</t>
  </si>
  <si>
    <t>VALVERDE VEGA</t>
  </si>
  <si>
    <t>LOS CHILES</t>
  </si>
  <si>
    <t>Alajuela</t>
  </si>
  <si>
    <t>San Ramón</t>
  </si>
  <si>
    <t>Grecia</t>
  </si>
  <si>
    <t>San Mateo</t>
  </si>
  <si>
    <t>Atenas</t>
  </si>
  <si>
    <t>Naranjo</t>
  </si>
  <si>
    <t>Palmares</t>
  </si>
  <si>
    <t>Orotina</t>
  </si>
  <si>
    <t>Quesada</t>
  </si>
  <si>
    <t>Zarcero</t>
  </si>
  <si>
    <t>Sarchí Norte</t>
  </si>
  <si>
    <t>Upala</t>
  </si>
  <si>
    <t>Los Chiles</t>
  </si>
  <si>
    <t>San José</t>
  </si>
  <si>
    <t>Desmonte</t>
  </si>
  <si>
    <t>Jesús</t>
  </si>
  <si>
    <t>Zaragoza</t>
  </si>
  <si>
    <t>Mastate</t>
  </si>
  <si>
    <t>Florencia</t>
  </si>
  <si>
    <t>Laguna</t>
  </si>
  <si>
    <t>Sarchí Sur</t>
  </si>
  <si>
    <t>Aguas Claras</t>
  </si>
  <si>
    <t>Caño Negro</t>
  </si>
  <si>
    <t>Buenavista</t>
  </si>
  <si>
    <t>Carrizal</t>
  </si>
  <si>
    <t>Jesús María</t>
  </si>
  <si>
    <t>Buenos Aires</t>
  </si>
  <si>
    <t>Hacienda Vieja</t>
  </si>
  <si>
    <t>Tapezco</t>
  </si>
  <si>
    <t>Toro Amarillo</t>
  </si>
  <si>
    <t>San José o Pizote</t>
  </si>
  <si>
    <t>El Amparo</t>
  </si>
  <si>
    <t>Cote</t>
  </si>
  <si>
    <t>Piedades Norte</t>
  </si>
  <si>
    <t>San Roque</t>
  </si>
  <si>
    <t>Cirrí Sur</t>
  </si>
  <si>
    <t>Carrillos</t>
  </si>
  <si>
    <t>Coyolar</t>
  </si>
  <si>
    <t>Aguas Zarcas</t>
  </si>
  <si>
    <t>Bijagua</t>
  </si>
  <si>
    <t>San Jorge</t>
  </si>
  <si>
    <t>Guácima</t>
  </si>
  <si>
    <t>Piedades Sur</t>
  </si>
  <si>
    <t>Tacares</t>
  </si>
  <si>
    <t>Candelaria</t>
  </si>
  <si>
    <t>Sabana Redonda</t>
  </si>
  <si>
    <t>Ceiba</t>
  </si>
  <si>
    <t>Venecia</t>
  </si>
  <si>
    <t>Palmira</t>
  </si>
  <si>
    <t>Rodríguez</t>
  </si>
  <si>
    <t>Delicias</t>
  </si>
  <si>
    <t>Río Cuarto</t>
  </si>
  <si>
    <t>Esquipulas</t>
  </si>
  <si>
    <t>Pital</t>
  </si>
  <si>
    <t>Dos Ríos</t>
  </si>
  <si>
    <t>Puente de Piedra</t>
  </si>
  <si>
    <t>Santa Eulalia</t>
  </si>
  <si>
    <t>Granja</t>
  </si>
  <si>
    <t>Fortuna</t>
  </si>
  <si>
    <t>Brisas</t>
  </si>
  <si>
    <t>Yolillal</t>
  </si>
  <si>
    <t>Angeles</t>
  </si>
  <si>
    <t>Bolívar</t>
  </si>
  <si>
    <t>Tigra</t>
  </si>
  <si>
    <t>Río Segundo</t>
  </si>
  <si>
    <t>Alfaro</t>
  </si>
  <si>
    <t>Palmera</t>
  </si>
  <si>
    <t>Volio</t>
  </si>
  <si>
    <t>Venado</t>
  </si>
  <si>
    <t>Turrúcares</t>
  </si>
  <si>
    <t>Cutris</t>
  </si>
  <si>
    <t>Tambor</t>
  </si>
  <si>
    <t>Zapotal</t>
  </si>
  <si>
    <t>La Garita</t>
  </si>
  <si>
    <t>Peñas Blancas</t>
  </si>
  <si>
    <t>Pocosol</t>
  </si>
  <si>
    <t>Sarapiquí</t>
  </si>
  <si>
    <t>PARAISO</t>
  </si>
  <si>
    <t>LA UNION</t>
  </si>
  <si>
    <t>JIMENEZ</t>
  </si>
  <si>
    <t>EL GUARCO</t>
  </si>
  <si>
    <t>Oriental</t>
  </si>
  <si>
    <t>Paraíso</t>
  </si>
  <si>
    <t>Tres Ríos</t>
  </si>
  <si>
    <t>Juan Viñas</t>
  </si>
  <si>
    <t>Turrialba</t>
  </si>
  <si>
    <t>Pacayas</t>
  </si>
  <si>
    <t>El Tejar</t>
  </si>
  <si>
    <t>Occidental</t>
  </si>
  <si>
    <t>San Diego</t>
  </si>
  <si>
    <t>Tucurrique</t>
  </si>
  <si>
    <t>La Suiza</t>
  </si>
  <si>
    <t>Cervantes</t>
  </si>
  <si>
    <t>Cot</t>
  </si>
  <si>
    <t>Carmen</t>
  </si>
  <si>
    <t>Orosi</t>
  </si>
  <si>
    <t>Peralta</t>
  </si>
  <si>
    <t>Capellades</t>
  </si>
  <si>
    <t>Potrero Cerrado</t>
  </si>
  <si>
    <t>Tobosi</t>
  </si>
  <si>
    <t>San Nicolás</t>
  </si>
  <si>
    <t>Cachí</t>
  </si>
  <si>
    <t>Cipreses</t>
  </si>
  <si>
    <t>Patio de Agua</t>
  </si>
  <si>
    <t>Aguacaliente  o  San Fco.</t>
  </si>
  <si>
    <t>Santa Teresita</t>
  </si>
  <si>
    <t>Santa Rosa</t>
  </si>
  <si>
    <t>Guadalupe o Arenilla</t>
  </si>
  <si>
    <t>Dulce Nombre</t>
  </si>
  <si>
    <t>Pavones</t>
  </si>
  <si>
    <t>Corralillo</t>
  </si>
  <si>
    <t>Tuis</t>
  </si>
  <si>
    <t>Tierra Blanca</t>
  </si>
  <si>
    <t>Río Azul</t>
  </si>
  <si>
    <t>Tayutic</t>
  </si>
  <si>
    <t>Llano Grande</t>
  </si>
  <si>
    <t>Tres Equis</t>
  </si>
  <si>
    <t>Quebradilla</t>
  </si>
  <si>
    <t>SANTO DOMINGO</t>
  </si>
  <si>
    <t>SANTA BARBARA</t>
  </si>
  <si>
    <t>SAN RAFAEL</t>
  </si>
  <si>
    <t>SAN ISIDRO</t>
  </si>
  <si>
    <t>BELEN</t>
  </si>
  <si>
    <t>SAN PABLO</t>
  </si>
  <si>
    <t>SARAPIQUI</t>
  </si>
  <si>
    <t>Heredia</t>
  </si>
  <si>
    <t>Barva</t>
  </si>
  <si>
    <t>Santo Domingo</t>
  </si>
  <si>
    <t>Santa Bárbara</t>
  </si>
  <si>
    <t>San Joaquín</t>
  </si>
  <si>
    <t>Puerto Viejo</t>
  </si>
  <si>
    <t>Rivera</t>
  </si>
  <si>
    <t>Barrantes</t>
  </si>
  <si>
    <t>La Vírgen</t>
  </si>
  <si>
    <t>Asunción</t>
  </si>
  <si>
    <t>Llorente</t>
  </si>
  <si>
    <t>Horquetas</t>
  </si>
  <si>
    <t>Ulloa</t>
  </si>
  <si>
    <t>Paracito</t>
  </si>
  <si>
    <t>Llanuras del Gaspar</t>
  </si>
  <si>
    <t>Vara Blanca</t>
  </si>
  <si>
    <t>Santa Lucía</t>
  </si>
  <si>
    <t>Santo Tomás</t>
  </si>
  <si>
    <t>Cureña</t>
  </si>
  <si>
    <t>San José de La Montaña</t>
  </si>
  <si>
    <t>Purabá</t>
  </si>
  <si>
    <t>Tures</t>
  </si>
  <si>
    <t>Pará</t>
  </si>
  <si>
    <t>SANTA CRUZ</t>
  </si>
  <si>
    <t>LA CRUZ</t>
  </si>
  <si>
    <t>Liberia</t>
  </si>
  <si>
    <t>Nicoya</t>
  </si>
  <si>
    <t>Bagaces</t>
  </si>
  <si>
    <t>Filadelfia</t>
  </si>
  <si>
    <t>Cañas</t>
  </si>
  <si>
    <t>Juntas</t>
  </si>
  <si>
    <t>Tilarán</t>
  </si>
  <si>
    <t>Carmona</t>
  </si>
  <si>
    <t>La Cruz</t>
  </si>
  <si>
    <t>Hojancha</t>
  </si>
  <si>
    <t>Cañas Dulces</t>
  </si>
  <si>
    <t>Mansión</t>
  </si>
  <si>
    <t>Bolsón</t>
  </si>
  <si>
    <t>Sierra</t>
  </si>
  <si>
    <t>Quebrada Grande</t>
  </si>
  <si>
    <t>Santa Rita</t>
  </si>
  <si>
    <t>Santa Cecilia</t>
  </si>
  <si>
    <t>Monte Romo</t>
  </si>
  <si>
    <t>Mayorga</t>
  </si>
  <si>
    <t>27 de Abril</t>
  </si>
  <si>
    <t>Mogote</t>
  </si>
  <si>
    <t>Sardinal</t>
  </si>
  <si>
    <t>Tronadora</t>
  </si>
  <si>
    <t>Garita</t>
  </si>
  <si>
    <t>Puerto Carrillo</t>
  </si>
  <si>
    <t>Nacascolo</t>
  </si>
  <si>
    <t>Quebrada Honda</t>
  </si>
  <si>
    <t>Tempate</t>
  </si>
  <si>
    <t>Río Naranjo</t>
  </si>
  <si>
    <t>Belén</t>
  </si>
  <si>
    <t>Bebedero</t>
  </si>
  <si>
    <t>Colorado</t>
  </si>
  <si>
    <t>Santa Elena</t>
  </si>
  <si>
    <t>Huacas</t>
  </si>
  <si>
    <t>Curubandé</t>
  </si>
  <si>
    <t>Sámara</t>
  </si>
  <si>
    <t>Cartagena</t>
  </si>
  <si>
    <t>Porozal</t>
  </si>
  <si>
    <t>Líbano</t>
  </si>
  <si>
    <t>Porvenir</t>
  </si>
  <si>
    <t>Nosara</t>
  </si>
  <si>
    <t>Cuajiniquil</t>
  </si>
  <si>
    <t>Tierras Morenas</t>
  </si>
  <si>
    <t>Bejuco</t>
  </si>
  <si>
    <t>Belén de Nosarita</t>
  </si>
  <si>
    <t>Diriá</t>
  </si>
  <si>
    <t>Arenal</t>
  </si>
  <si>
    <t>Cabo Velas</t>
  </si>
  <si>
    <t>Cabeceras</t>
  </si>
  <si>
    <t>Tamarindo</t>
  </si>
  <si>
    <t>BUENOS AIRES</t>
  </si>
  <si>
    <t>MONTES DE ORO</t>
  </si>
  <si>
    <t>COTO BRUS</t>
  </si>
  <si>
    <t>Puntarenas</t>
  </si>
  <si>
    <t>Espíritu Santo</t>
  </si>
  <si>
    <t>Miramar</t>
  </si>
  <si>
    <t>Puerto Cortés</t>
  </si>
  <si>
    <t>Quepos</t>
  </si>
  <si>
    <t>Golfito</t>
  </si>
  <si>
    <t>San Vito</t>
  </si>
  <si>
    <t>Parrita</t>
  </si>
  <si>
    <t>Corredor</t>
  </si>
  <si>
    <t>Jacó</t>
  </si>
  <si>
    <t>Pitahaya</t>
  </si>
  <si>
    <t>San Juan Grande</t>
  </si>
  <si>
    <t>Volcán</t>
  </si>
  <si>
    <t>Unión</t>
  </si>
  <si>
    <t>Palmar</t>
  </si>
  <si>
    <t>Savegre</t>
  </si>
  <si>
    <t>Puerto Jiménez</t>
  </si>
  <si>
    <t>Sabalito</t>
  </si>
  <si>
    <t>La Cuesta</t>
  </si>
  <si>
    <t>Tárcoles</t>
  </si>
  <si>
    <t>Chomes</t>
  </si>
  <si>
    <t>Macacona</t>
  </si>
  <si>
    <t>Potrero Grande</t>
  </si>
  <si>
    <t>Sierpe</t>
  </si>
  <si>
    <t>Naranjito</t>
  </si>
  <si>
    <t>Guaycará</t>
  </si>
  <si>
    <t>Agua Buena</t>
  </si>
  <si>
    <t>Canoas</t>
  </si>
  <si>
    <t>Lepanto</t>
  </si>
  <si>
    <t>Boruca</t>
  </si>
  <si>
    <t>Bahía Ballena</t>
  </si>
  <si>
    <t>Pavón</t>
  </si>
  <si>
    <t>Limoncito</t>
  </si>
  <si>
    <t>Laurel</t>
  </si>
  <si>
    <t>Paquera</t>
  </si>
  <si>
    <t>Pilas</t>
  </si>
  <si>
    <t>Piedras Blancas</t>
  </si>
  <si>
    <t>Pittier</t>
  </si>
  <si>
    <t>Manzanillo</t>
  </si>
  <si>
    <t>Colinas</t>
  </si>
  <si>
    <t>Guacimal</t>
  </si>
  <si>
    <t>Chánguena</t>
  </si>
  <si>
    <t>Barranca</t>
  </si>
  <si>
    <t>Biolley</t>
  </si>
  <si>
    <t>Monteverde</t>
  </si>
  <si>
    <t>Cóbano</t>
  </si>
  <si>
    <t>Chacarita</t>
  </si>
  <si>
    <t>Chira</t>
  </si>
  <si>
    <t>Acapulco</t>
  </si>
  <si>
    <t>LIMON</t>
  </si>
  <si>
    <t>GUACIMO</t>
  </si>
  <si>
    <t>Limón</t>
  </si>
  <si>
    <t>Guápiles</t>
  </si>
  <si>
    <t>Siquirres</t>
  </si>
  <si>
    <t>Bratsi</t>
  </si>
  <si>
    <t>Matina</t>
  </si>
  <si>
    <t>Guácimo</t>
  </si>
  <si>
    <t>Valle La Estrella</t>
  </si>
  <si>
    <t>Jiménez</t>
  </si>
  <si>
    <t>Pacuarito</t>
  </si>
  <si>
    <t>Sixaola</t>
  </si>
  <si>
    <t>Batán</t>
  </si>
  <si>
    <t>Río Blanco</t>
  </si>
  <si>
    <t>Rita</t>
  </si>
  <si>
    <t>Florida</t>
  </si>
  <si>
    <t>Cahuita</t>
  </si>
  <si>
    <t>Carrandí</t>
  </si>
  <si>
    <t>Pocora</t>
  </si>
  <si>
    <t>Matama</t>
  </si>
  <si>
    <t>Roxana</t>
  </si>
  <si>
    <t>Germania</t>
  </si>
  <si>
    <t>Río Jiménez</t>
  </si>
  <si>
    <t>Cariari</t>
  </si>
  <si>
    <t>Cairo</t>
  </si>
  <si>
    <t>Duacarí</t>
  </si>
  <si>
    <t>Alegría</t>
  </si>
  <si>
    <t>TIPO DE ZONA</t>
  </si>
  <si>
    <t>SI</t>
  </si>
  <si>
    <t>X</t>
  </si>
  <si>
    <t>CONDICIÓN</t>
  </si>
  <si>
    <t>MEDIOS DE NOTIFICACIÓN</t>
  </si>
  <si>
    <t>CUMPLE</t>
  </si>
  <si>
    <t>APLICA O NO</t>
  </si>
  <si>
    <t>USOS</t>
  </si>
  <si>
    <t>GESTIÓN</t>
  </si>
  <si>
    <t>Permiso que señala la Ley General de Salud</t>
  </si>
  <si>
    <t>Habitación.</t>
  </si>
  <si>
    <t>NO</t>
  </si>
  <si>
    <t>Apoderado</t>
  </si>
  <si>
    <t>Fax</t>
  </si>
  <si>
    <t>Aplica</t>
  </si>
  <si>
    <t>USO CONFORME</t>
  </si>
  <si>
    <t xml:space="preserve">Certificado Veterinario de Operación requerido en la Ley General del Servicio Nacional de Salud Animal. </t>
  </si>
  <si>
    <t>Servicios de oficina.</t>
  </si>
  <si>
    <t>NA</t>
  </si>
  <si>
    <t>Representante Legal</t>
  </si>
  <si>
    <t>Correo electrónico</t>
  </si>
  <si>
    <t xml:space="preserve">NO </t>
  </si>
  <si>
    <t>No aplica</t>
  </si>
  <si>
    <t>USO NO CONFORME</t>
  </si>
  <si>
    <t>Servicios para el comercio y abasto.</t>
  </si>
  <si>
    <t>Propietario</t>
  </si>
  <si>
    <t>Dirección representante o apoderado</t>
  </si>
  <si>
    <t>Servicios educativos y administrativos oficinas</t>
  </si>
  <si>
    <t>Persona física</t>
  </si>
  <si>
    <t>Servicios para la salud.</t>
  </si>
  <si>
    <t>Servicios comunales</t>
  </si>
  <si>
    <t>PROVINCIA-CANTON-DISTRITO</t>
  </si>
  <si>
    <t>PROVINCIA-CANTÓN</t>
  </si>
  <si>
    <t>HORARIO</t>
  </si>
  <si>
    <t>Sección</t>
  </si>
  <si>
    <t>División</t>
  </si>
  <si>
    <t>Grupo</t>
  </si>
  <si>
    <t>Clase</t>
  </si>
  <si>
    <t>El Permiso Sanitario de Funcionamiento se otorga a los establecimientos que albergan las siguientes actividades</t>
  </si>
  <si>
    <t>Equivalencia al CIIU 3</t>
  </si>
  <si>
    <r>
      <t xml:space="preserve">Riesgo Sanitario
</t>
    </r>
    <r>
      <rPr>
        <b/>
        <i/>
        <sz val="12"/>
        <color indexed="8"/>
        <rFont val="Calibri"/>
        <family val="2"/>
      </rPr>
      <t>Ministerio de Salud</t>
    </r>
  </si>
  <si>
    <t>Actividades de Comercialización y Servicios del SENASA</t>
  </si>
  <si>
    <t>Servicios religiosos.</t>
  </si>
  <si>
    <t>00:00 am</t>
  </si>
  <si>
    <t>Servicios para la cultura y el deporte.</t>
  </si>
  <si>
    <t>SAN JOSÉ</t>
  </si>
  <si>
    <t>01:00 am</t>
  </si>
  <si>
    <t>Columna2</t>
  </si>
  <si>
    <t>Columna12</t>
  </si>
  <si>
    <t>Servicios de alojamiento y turismo.</t>
  </si>
  <si>
    <t>02:00 am</t>
  </si>
  <si>
    <t>Venta al por mayor de carne y productos cárnicos</t>
  </si>
  <si>
    <t>Instalaciones para la seguridad.</t>
  </si>
  <si>
    <t>ESCAZU</t>
  </si>
  <si>
    <t>03:00 am</t>
  </si>
  <si>
    <t>Expendio de carne y productos cárnicos</t>
  </si>
  <si>
    <t>Servicios funerarios.</t>
  </si>
  <si>
    <t>04:00 am</t>
  </si>
  <si>
    <t>Venta al por menor de medicamentos veterinarios</t>
  </si>
  <si>
    <t>Transporte y comunicación.</t>
  </si>
  <si>
    <t>PURISCAL</t>
  </si>
  <si>
    <t>05:00 am</t>
  </si>
  <si>
    <t>Venta al por menor de productos destinados a la alimentación animal</t>
  </si>
  <si>
    <t>Industria.</t>
  </si>
  <si>
    <t>06:00 am</t>
  </si>
  <si>
    <t>Estética de mascotas</t>
  </si>
  <si>
    <t>Instalaciones para la infraestructura.</t>
  </si>
  <si>
    <t>07:00 am</t>
  </si>
  <si>
    <t>Recibo, clasificación y primera venta de productos pesqueros.</t>
  </si>
  <si>
    <t>Agrícola</t>
  </si>
  <si>
    <t>08:00 am</t>
  </si>
  <si>
    <t>Venta al por mayor de productos lácteos</t>
  </si>
  <si>
    <t>09:00 am</t>
  </si>
  <si>
    <t>Venta al por mayor de huevo fresco</t>
  </si>
  <si>
    <t>10:00 am</t>
  </si>
  <si>
    <t>Envasado y Venta al por mayor de miel y productos apícolas (polen, propóleo, jalea real)</t>
  </si>
  <si>
    <t>11:00 am</t>
  </si>
  <si>
    <t>Venta al por mayor de productos pesqueros</t>
  </si>
  <si>
    <t>12:00 m.d</t>
  </si>
  <si>
    <t xml:space="preserve">Envasado y venta al por mayor de jarabes  </t>
  </si>
  <si>
    <t>01:00 pm</t>
  </si>
  <si>
    <t>Venta al por mayor de medicamentos veterinarios</t>
  </si>
  <si>
    <t>02:00 pm</t>
  </si>
  <si>
    <t>Venta al por mayor de productos afines</t>
  </si>
  <si>
    <t>03:00 pm</t>
  </si>
  <si>
    <t>Venta al por mayor de medicamentos veterinarios de medicina alternativa</t>
  </si>
  <si>
    <t>04:00 pm</t>
  </si>
  <si>
    <t>Venta al por mayor de productos afines de medicina alternativa</t>
  </si>
  <si>
    <t>05:00 pm</t>
  </si>
  <si>
    <t>Venta al por mayor de alimentos, mezclas y premezclas para animales</t>
  </si>
  <si>
    <t>06:00 pm</t>
  </si>
  <si>
    <t>Venta al por mayor de materias primas para  alimentación animal</t>
  </si>
  <si>
    <t>07:00 pm</t>
  </si>
  <si>
    <t>Reempaque de alimentos destinados a la alimentación animal</t>
  </si>
  <si>
    <t>08:00 pm</t>
  </si>
  <si>
    <t>Venta al por menor de mascotas o animales domésticos</t>
  </si>
  <si>
    <t>4.         Servicios para la salud.</t>
  </si>
  <si>
    <t>09:00 pm</t>
  </si>
  <si>
    <t>Venta al por menor de animales acuáticos ornamentales</t>
  </si>
  <si>
    <t>10:00 pm</t>
  </si>
  <si>
    <t>Venta al por menor de animales silvestres autorizados</t>
  </si>
  <si>
    <t>4.1        Consultorios médicos.</t>
  </si>
  <si>
    <t>11:00 pm</t>
  </si>
  <si>
    <t>Expendio de  productos pesqueros</t>
  </si>
  <si>
    <t>4.2        Clínicas y centros de salud.</t>
  </si>
  <si>
    <t>11:59 pm</t>
  </si>
  <si>
    <t>Expendio de lácteos</t>
  </si>
  <si>
    <t>4.3        Hospitales, sanatorios, maternidades, y centros de rehabilitación.</t>
  </si>
  <si>
    <t>Expendio de huevos</t>
  </si>
  <si>
    <t>CONICIÓN DEL LOCAL</t>
  </si>
  <si>
    <t>Expendio de miel y productos apícolas</t>
  </si>
  <si>
    <t>5.         Servicios para la educación.</t>
  </si>
  <si>
    <t>Reempaque de productos de origen animal con fines de venta minorista</t>
  </si>
  <si>
    <t>Excelente</t>
  </si>
  <si>
    <t>Expendio de carne de caballo</t>
  </si>
  <si>
    <t>5.1        Educación preparatoria y educación primaria.</t>
  </si>
  <si>
    <t>Buena</t>
  </si>
  <si>
    <t>Venta al por menor de productos afines</t>
  </si>
  <si>
    <t>5.2        Educación media: académica, de artes y oficios y tecnológicas o vocacionales.</t>
  </si>
  <si>
    <t>Regular</t>
  </si>
  <si>
    <t>Venta al por menor de medicamentos  de medicina alternativa</t>
  </si>
  <si>
    <t>5.3        Educación superior, institutos técnicos, centros de capacitación, academias profesionales, colegios universitarios y universidades.</t>
  </si>
  <si>
    <t>Deficiente</t>
  </si>
  <si>
    <t>Venta al por menor de productos afines  de medicina alternativa</t>
  </si>
  <si>
    <t>5.4        Educación física y artística: escuelas de natación, música, baile, artes marciales, modelos, pintura, escultura, actuación y fotografía.</t>
  </si>
  <si>
    <t>Reempaque de productos destinados a la alimentación animal en punto de venta</t>
  </si>
  <si>
    <t>POSESIÓN INSTALACIONES</t>
  </si>
  <si>
    <t>Servicio de hospitalización veterinaria</t>
  </si>
  <si>
    <t>6.         Servicios religiosos.</t>
  </si>
  <si>
    <t>Servicio de clínica y cirugía veterinaria</t>
  </si>
  <si>
    <t>Propio</t>
  </si>
  <si>
    <t>Servicio de laboratorio y diagnóstico</t>
  </si>
  <si>
    <t>6.1        Instalaciones religiosas: templos y lugares de cultos, conventos y edificaciones para la enseñanza religiosa.</t>
  </si>
  <si>
    <t>Arrendado</t>
  </si>
  <si>
    <t>Servicio de consulta y cirugía menor</t>
  </si>
  <si>
    <t>Concesionado</t>
  </si>
  <si>
    <t>Servicio de clínica veterinaria ambulante</t>
  </si>
  <si>
    <t>7.         Servicios para la cultura y el deporte.</t>
  </si>
  <si>
    <t>Otro (especifique):</t>
  </si>
  <si>
    <t>Estética de mascotas móvil</t>
  </si>
  <si>
    <t>7.1        Centros de espectáculos y recreativos: auditorios, teatros, cines, salas de música, salas de video juegos, “café Internet” y similares.</t>
  </si>
  <si>
    <t>Cartago</t>
  </si>
  <si>
    <t>SENASA</t>
  </si>
  <si>
    <t>7.2        Centros culturales: bibliotecas, museos, galerías de arte, filmotecas, cinematecas, casas de cultura, centros comunitarios.</t>
  </si>
  <si>
    <t>Subsistencia</t>
  </si>
  <si>
    <t>7.3        Instalaciones para la recreación y el deporte: gimnasia, “squash”, billares, salas de juegos de mesa.</t>
  </si>
  <si>
    <t>Pequeña</t>
  </si>
  <si>
    <t>7.4        Instalaciones para deportes de exhibición al aire libre: estadios, hipódromos, autódromos, velódromos, plaza de toros, polígonos y similares.</t>
  </si>
  <si>
    <t>Mediana</t>
  </si>
  <si>
    <t>7.5        Clubes, instalaciones campestres, campamentos y paraderos turísticos.</t>
  </si>
  <si>
    <t>Grande</t>
  </si>
  <si>
    <t>7.6        Parques, jardines, juegos infantiles.</t>
  </si>
  <si>
    <t>Aserrí</t>
  </si>
  <si>
    <t>8.         Servicios de alojamiento y turismo.</t>
  </si>
  <si>
    <t>MES</t>
  </si>
  <si>
    <t>DIA</t>
  </si>
  <si>
    <t>Enero</t>
  </si>
  <si>
    <t>8.1        Hoteles, moteles, albergues, casas de huéspedes, orfanatos, asilos.</t>
  </si>
  <si>
    <t>Febrero</t>
  </si>
  <si>
    <t>8.2        Atracciones turísticas.</t>
  </si>
  <si>
    <t>Marzo</t>
  </si>
  <si>
    <t>Abril</t>
  </si>
  <si>
    <t>9.         Instalaciones para la seguridad.</t>
  </si>
  <si>
    <t>Mayo</t>
  </si>
  <si>
    <t>Junio</t>
  </si>
  <si>
    <t>9.1        Instalaciones para la seguridad pública: estación de bomberos, cruz roja, protección civil, policía.</t>
  </si>
  <si>
    <t>Julio</t>
  </si>
  <si>
    <t>Agosto</t>
  </si>
  <si>
    <t>10.        Servicios funerarios.</t>
  </si>
  <si>
    <t>Septiembre</t>
  </si>
  <si>
    <t>Octubre</t>
  </si>
  <si>
    <t>10.1      Funerarias y salas de velación.</t>
  </si>
  <si>
    <t>Noviembre</t>
  </si>
  <si>
    <t>10.2      Cementerios, panteones y crematorios.</t>
  </si>
  <si>
    <t>Diciembre</t>
  </si>
  <si>
    <r>
      <t>11.        Transporte y comunicación</t>
    </r>
    <r>
      <rPr>
        <sz val="10"/>
        <color rgb="FF000000"/>
        <rFont val="Arial"/>
        <family val="2"/>
      </rPr>
      <t>.</t>
    </r>
  </si>
  <si>
    <t>AÑO</t>
  </si>
  <si>
    <t>Guanacaste</t>
  </si>
  <si>
    <t>11.1      Estacionamientos.</t>
  </si>
  <si>
    <t>11.2      Garajes de buses y terminales de transporte de carga y pasajeros.</t>
  </si>
  <si>
    <t>11.3      Atracaderos turísticos.</t>
  </si>
  <si>
    <t>11.4      Centrales telefónicas, torres de transmisión, antenas y torres de radio, líneas de transmisión.</t>
  </si>
  <si>
    <t>12.        Industria.</t>
  </si>
  <si>
    <t>12.1      Industria inofensiva y producción artesanal: industria y talleres localizados dentro de las viviendas y que no son contaminantes.</t>
  </si>
  <si>
    <t>12.2      Canteras, tajos, caleras y similares.</t>
  </si>
  <si>
    <t>13.        Instalaciones para la infraestructura.</t>
  </si>
  <si>
    <t>13.1      Planta, estación, subestación de infraestructura básica: bombas, pozos, captaciones, tanques reguladores, lagunas de control y regulación, subestaciones eléctricas, líneas de transmisión y distribución, líneas de distribución telefónica, televisión e Internet.</t>
  </si>
  <si>
    <t>13.2      Depósito de desechos sólidos, plantas de tratamiento, basureros, rellenos sanitarios, tuberías de distribución: agua</t>
  </si>
  <si>
    <t>potable, pluvial y sanitario.</t>
  </si>
  <si>
    <t>FUNCIONARIOS</t>
  </si>
  <si>
    <t>Frayman Perez Ramirez</t>
  </si>
  <si>
    <t>fperez@tilaran.go.cr</t>
  </si>
  <si>
    <t>ASISTENTE TÉCNICO</t>
  </si>
  <si>
    <t>Yamileth Carvajal Manzanares</t>
  </si>
  <si>
    <t>ycarvajal@tilaran.go.cr</t>
  </si>
  <si>
    <t>Zeidy Campos Artavia</t>
  </si>
  <si>
    <t>zcampos@tilaran.go.cr</t>
  </si>
  <si>
    <t>José Antonio Rodríguez Herrera</t>
  </si>
  <si>
    <t>jrodriguez@tilaran.go.cr</t>
  </si>
  <si>
    <t>COORDINADOR</t>
  </si>
  <si>
    <t>Rose Mary Ruiz Soto</t>
  </si>
  <si>
    <t>rruiz@tilaran.go.cr</t>
  </si>
  <si>
    <t>COORDINADOR DE DESARROLLO Y CONTROL URBANO</t>
  </si>
  <si>
    <t>Rigoberto Hernández Quesada</t>
  </si>
  <si>
    <t>rhernandez@tilaran.go.cr</t>
  </si>
  <si>
    <t>ENCARGADO DE BIENES INMUEBLES Y VALORACIÓN</t>
  </si>
  <si>
    <t>Gustavo Bogantes Morera</t>
  </si>
  <si>
    <t>gbogantes@tilaran.go.cr</t>
  </si>
  <si>
    <t>ENCARGADO DE CATASTRO</t>
  </si>
  <si>
    <t>Jimmy Espinoza Masis</t>
  </si>
  <si>
    <t>jespinoza@tilaran.go.cr</t>
  </si>
  <si>
    <t>INSPECTOR</t>
  </si>
  <si>
    <t>Brallan Vasquez Reyes</t>
  </si>
  <si>
    <t>bvasquez@tilaran.go.cr</t>
  </si>
  <si>
    <t>Uber Alberto Masis Solis</t>
  </si>
  <si>
    <t>hmasis@tilaran.go.cr</t>
  </si>
  <si>
    <t>Annia Ramírez Rodríguez</t>
  </si>
  <si>
    <t>aramirez@tilaran.go.cr</t>
  </si>
  <si>
    <t>PLATAFORMISTA</t>
  </si>
  <si>
    <t>Gerald José Vega Zamora</t>
  </si>
  <si>
    <t>geraldvegazamora@gmail.com</t>
  </si>
  <si>
    <t>Carolay Solera Calvo</t>
  </si>
  <si>
    <t>carolay.solera@tilaran.go.cr</t>
  </si>
  <si>
    <t>Mario Humberto Alvarado Barrantes</t>
  </si>
  <si>
    <t>mario.alvarado@tilaran.go.cr</t>
  </si>
  <si>
    <t>Hilda María Barrantes Guerrero</t>
  </si>
  <si>
    <t>TRÁMITE</t>
  </si>
  <si>
    <t>Enrique Jiménez Aragón</t>
  </si>
  <si>
    <t>Juan Luis Sánchez Vallejos</t>
  </si>
  <si>
    <t>María de Jesús González Zumbado</t>
  </si>
  <si>
    <t>Ana Yancy Navarro Quesada</t>
  </si>
  <si>
    <t>Solo PSF</t>
  </si>
  <si>
    <t>Renovación PSF</t>
  </si>
  <si>
    <t>Renovación CVO</t>
  </si>
  <si>
    <t>Tarifa recolección basura comercial</t>
  </si>
  <si>
    <t>HORIZONTAL</t>
  </si>
  <si>
    <t>DERECHOS</t>
  </si>
  <si>
    <t>Columna1</t>
  </si>
  <si>
    <t>RIESGO</t>
  </si>
  <si>
    <t>PATENTES</t>
  </si>
  <si>
    <t>Columna3</t>
  </si>
  <si>
    <t>Columna22</t>
  </si>
  <si>
    <t>A</t>
  </si>
  <si>
    <t>Columna4</t>
  </si>
  <si>
    <t>Columna5</t>
  </si>
  <si>
    <t>C</t>
  </si>
  <si>
    <t>RECOLECCION BASURA COMERCIAL C</t>
  </si>
  <si>
    <t>1312050410000-08</t>
  </si>
  <si>
    <t>M</t>
  </si>
  <si>
    <t>000</t>
  </si>
  <si>
    <t>B</t>
  </si>
  <si>
    <t>ABARROTES</t>
  </si>
  <si>
    <t>1133010200000-40</t>
  </si>
  <si>
    <t>RECOLECCION BASURA COMERCIAL B</t>
  </si>
  <si>
    <t>1312050410000-07</t>
  </si>
  <si>
    <t>F</t>
  </si>
  <si>
    <t>001</t>
  </si>
  <si>
    <t>OFICINA DE SERVICIOS</t>
  </si>
  <si>
    <t>1133010200000-00</t>
  </si>
  <si>
    <t>RECOLECCION BASURA COMERCIAL A</t>
  </si>
  <si>
    <t>1312050410000-06</t>
  </si>
  <si>
    <t>002</t>
  </si>
  <si>
    <t>AGENCIA DE GAS PROPANO</t>
  </si>
  <si>
    <t>1133010200000-02</t>
  </si>
  <si>
    <t>003</t>
  </si>
  <si>
    <t>ELABORACION DE JUGOS</t>
  </si>
  <si>
    <t>1133010200000-04</t>
  </si>
  <si>
    <t>004</t>
  </si>
  <si>
    <t>AGENCIA Y TALLER DE MOTOCICLETAS</t>
  </si>
  <si>
    <t>1133010200000-11</t>
  </si>
  <si>
    <t>005</t>
  </si>
  <si>
    <t>AGENCIA DE EQUIPO AGRICOLA</t>
  </si>
  <si>
    <t>1133010200000-13</t>
  </si>
  <si>
    <t>006</t>
  </si>
  <si>
    <t>VENTA DE VIDRIOS</t>
  </si>
  <si>
    <t>1133010200000-14</t>
  </si>
  <si>
    <t>007</t>
  </si>
  <si>
    <t>AGENCIA DE PINTURAS</t>
  </si>
  <si>
    <t>1133010200000-17</t>
  </si>
  <si>
    <t>008</t>
  </si>
  <si>
    <t>VENTA COMIDAS RAPIDAS</t>
  </si>
  <si>
    <t>1133010200000-18</t>
  </si>
  <si>
    <t>009</t>
  </si>
  <si>
    <t>ALMACEN..</t>
  </si>
  <si>
    <t>1133010200000-20</t>
  </si>
  <si>
    <t>010</t>
  </si>
  <si>
    <t>BAZAR Y PASAMANERIA</t>
  </si>
  <si>
    <t>1133010200000-22</t>
  </si>
  <si>
    <t>011</t>
  </si>
  <si>
    <t>AGENCIA DE REPUESTOS</t>
  </si>
  <si>
    <t>1133010200000-23</t>
  </si>
  <si>
    <t>012</t>
  </si>
  <si>
    <t>NO CLASIFICADAS</t>
  </si>
  <si>
    <t>1133010200000-24</t>
  </si>
  <si>
    <t>013</t>
  </si>
  <si>
    <t>BAR</t>
  </si>
  <si>
    <t>1133010200000-25</t>
  </si>
  <si>
    <t>014</t>
  </si>
  <si>
    <t>CARNICERIA</t>
  </si>
  <si>
    <t>1133010200000-26</t>
  </si>
  <si>
    <t>015</t>
  </si>
  <si>
    <t>DEPOSITO DE MADERAS</t>
  </si>
  <si>
    <t>1133010200000-27</t>
  </si>
  <si>
    <t>TALLER DE EBANISTERIA</t>
  </si>
  <si>
    <t>1133010200000-28</t>
  </si>
  <si>
    <t>MATERIALES CONSTRUCCION.</t>
  </si>
  <si>
    <t>1133010200000-29</t>
  </si>
  <si>
    <t>PANADERIA Y REPOSTERIA</t>
  </si>
  <si>
    <t>1133010200000-30</t>
  </si>
  <si>
    <t>FERRETERIA</t>
  </si>
  <si>
    <t>1133010200000-31</t>
  </si>
  <si>
    <t>FLORISTERIA</t>
  </si>
  <si>
    <t>1133010200000-33</t>
  </si>
  <si>
    <t>ARTICULOS DE LUJO</t>
  </si>
  <si>
    <t>1133010200000-34</t>
  </si>
  <si>
    <t>VERDULERIA</t>
  </si>
  <si>
    <t>1133010200000-35</t>
  </si>
  <si>
    <t>JOYERIA</t>
  </si>
  <si>
    <t>1133010200000-36</t>
  </si>
  <si>
    <t>LIBRERIA</t>
  </si>
  <si>
    <t>1133010200000-38</t>
  </si>
  <si>
    <t>CENTRO EDUCATIVO PRIVADO</t>
  </si>
  <si>
    <t>1133010200000-39</t>
  </si>
  <si>
    <t>BUHONERO</t>
  </si>
  <si>
    <t>1133010200000-41</t>
  </si>
  <si>
    <t>SUPERMERCADO</t>
  </si>
  <si>
    <t>1133010200000-42</t>
  </si>
  <si>
    <t>COSMETICOS PERFUMERIA BISUTERIA</t>
  </si>
  <si>
    <t>1133010200000-44</t>
  </si>
  <si>
    <t>SERVICIO TELEVICION POR CABLE</t>
  </si>
  <si>
    <t>1133010200000-45</t>
  </si>
  <si>
    <t>ARTICULOS DEPORTIVOS</t>
  </si>
  <si>
    <t>1133010200000-46</t>
  </si>
  <si>
    <t>PRODUCCION DE ENERGIA</t>
  </si>
  <si>
    <t>1133010200000-47</t>
  </si>
  <si>
    <t>TIENDA DE CALZADO</t>
  </si>
  <si>
    <t>1133010200000-48</t>
  </si>
  <si>
    <t>SALA AEROBICOS Y EJERCICIOS</t>
  </si>
  <si>
    <t>1133010200000-51</t>
  </si>
  <si>
    <t>TIENDA DE ROPA</t>
  </si>
  <si>
    <t>1133010200000-52</t>
  </si>
  <si>
    <t>SALON DE BAILE</t>
  </si>
  <si>
    <t>1133010200000-53</t>
  </si>
  <si>
    <t>CABINAS</t>
  </si>
  <si>
    <t>1133010200000-54</t>
  </si>
  <si>
    <t>VENTA ALIMENTOS Y CONCENTRADOS</t>
  </si>
  <si>
    <t>1133010200000-55</t>
  </si>
  <si>
    <t>TALLER ELECTRODOMESTICOS</t>
  </si>
  <si>
    <t>1133010200000-57</t>
  </si>
  <si>
    <t>TALLER DE SOLDADURA</t>
  </si>
  <si>
    <t>1133010200000-58</t>
  </si>
  <si>
    <t>HELADERIA</t>
  </si>
  <si>
    <t>1133010200000-59</t>
  </si>
  <si>
    <t>POLLO FRITO</t>
  </si>
  <si>
    <t>1133010200000-60</t>
  </si>
  <si>
    <t>OPERADOR DE TURISMO</t>
  </si>
  <si>
    <t>1133010200000-61</t>
  </si>
  <si>
    <t>EXPLOTACION MINAS O CANTERAS</t>
  </si>
  <si>
    <t>1133010200000-62</t>
  </si>
  <si>
    <t>BALNEARIOS</t>
  </si>
  <si>
    <t>1133010200000-63</t>
  </si>
  <si>
    <t>SODA</t>
  </si>
  <si>
    <t>1133010200000-64</t>
  </si>
  <si>
    <t>MAQUINAS DE JUEGOS</t>
  </si>
  <si>
    <t>1133010200000-65</t>
  </si>
  <si>
    <t>RESTAURANTE</t>
  </si>
  <si>
    <t>1133010200000-66</t>
  </si>
  <si>
    <t>HOTEL</t>
  </si>
  <si>
    <t>1133010200000-68</t>
  </si>
  <si>
    <t>PIZZERIA</t>
  </si>
  <si>
    <t>1133010200000-69</t>
  </si>
  <si>
    <t>ALQUILER EQUIPO TRANSP VIA ACUATICO</t>
  </si>
  <si>
    <t>1133010200000-70</t>
  </si>
  <si>
    <t>ESTUDIO FOTOGRAFICO</t>
  </si>
  <si>
    <t>1133010200000-71</t>
  </si>
  <si>
    <t>LAVADO DE CARROS</t>
  </si>
  <si>
    <t>1133010200000-74</t>
  </si>
  <si>
    <t>FUMIGADORA</t>
  </si>
  <si>
    <t>1133010200000-75</t>
  </si>
  <si>
    <t>VENTA DE LINEA BLANCA</t>
  </si>
  <si>
    <t>1133010200000-76</t>
  </si>
  <si>
    <t>SOUVENIR</t>
  </si>
  <si>
    <t>1133010200000-77</t>
  </si>
  <si>
    <t>ASERRADERO</t>
  </si>
  <si>
    <t>1133010200000-78</t>
  </si>
  <si>
    <t>FABRICA DE ROPA</t>
  </si>
  <si>
    <t>1133010200000-79</t>
  </si>
  <si>
    <t>GASOLINERA</t>
  </si>
  <si>
    <t>1133010200000-80</t>
  </si>
  <si>
    <t>EMPAQUES PLASTICOS</t>
  </si>
  <si>
    <t>1133010200000-81</t>
  </si>
  <si>
    <t>VETERINARIA</t>
  </si>
  <si>
    <t>1133010200000-82</t>
  </si>
  <si>
    <t>TALLER ENDEREZADO y PINTURA</t>
  </si>
  <si>
    <t>1133010200000-83</t>
  </si>
  <si>
    <t>TALLER DE HOJALATERIA</t>
  </si>
  <si>
    <t>1133010200000-84</t>
  </si>
  <si>
    <t>TALLER METALMECANICA</t>
  </si>
  <si>
    <t>1133010200000-85</t>
  </si>
  <si>
    <t>AGEN Y REPARAC.BICICLETA</t>
  </si>
  <si>
    <t>1133010200000-86</t>
  </si>
  <si>
    <t>ACTIVIDADES TURISTICAS</t>
  </si>
  <si>
    <t>1133010200000-87</t>
  </si>
  <si>
    <t>PRODUCCION FERTILIZANTES</t>
  </si>
  <si>
    <t>1133010200000-88</t>
  </si>
  <si>
    <t>TALLER Y ZAPATERIA</t>
  </si>
  <si>
    <t>1133010200000-89</t>
  </si>
  <si>
    <t>TALLER ELECTROMECANICO</t>
  </si>
  <si>
    <t>1133010200000-90</t>
  </si>
  <si>
    <t>TALLER MECANICO</t>
  </si>
  <si>
    <t>1133010200000-91</t>
  </si>
  <si>
    <t>VENTA ACCESORIOS DECORACION AUTOS</t>
  </si>
  <si>
    <t>1133010200000-92</t>
  </si>
  <si>
    <t>VENTA PRODUCTOS DE BELLEZA</t>
  </si>
  <si>
    <t>1133010200000-93</t>
  </si>
  <si>
    <t>TAPICERIA DE MUEBLES</t>
  </si>
  <si>
    <t>1133010200000-94</t>
  </si>
  <si>
    <t>DISTRIBUIDORES.</t>
  </si>
  <si>
    <t>1133010200000-95</t>
  </si>
  <si>
    <t>VIVERO</t>
  </si>
  <si>
    <t>1133010200000-96</t>
  </si>
  <si>
    <t>OPTICA</t>
  </si>
  <si>
    <t>1133010200000-97</t>
  </si>
  <si>
    <t>ALBERGUE</t>
  </si>
  <si>
    <t>1133010200000-99</t>
  </si>
  <si>
    <t>PROCESADORA DE QUESO Y LACTEOS</t>
  </si>
  <si>
    <t>1133010200000-A1</t>
  </si>
  <si>
    <t>VENTA REPARACION CELULARES</t>
  </si>
  <si>
    <t>1133010200000-A3</t>
  </si>
  <si>
    <t>VENTA SUMINISTROS AGRICOLA</t>
  </si>
  <si>
    <t>1133010200000-A4</t>
  </si>
  <si>
    <t>PERIFONEO SIMILARES</t>
  </si>
  <si>
    <t>1133010200000-A5</t>
  </si>
  <si>
    <t>VENTA DE ACCESOR PARA COMPUTADORAS</t>
  </si>
  <si>
    <t>1133010200000-A7</t>
  </si>
  <si>
    <t>FUNERARIA</t>
  </si>
  <si>
    <t>1133010200000-A8</t>
  </si>
  <si>
    <t>REPARACION DE LLANTAS</t>
  </si>
  <si>
    <t>1133010200000-A9</t>
  </si>
  <si>
    <t>IMPRESION DIGITAL</t>
  </si>
  <si>
    <t>1133010200000-B3</t>
  </si>
  <si>
    <t>CERRAJERIA</t>
  </si>
  <si>
    <t>1133010200000-B4</t>
  </si>
  <si>
    <t>VENTA ELECTRODOMESTICOS</t>
  </si>
  <si>
    <t>1133010200000-B5</t>
  </si>
  <si>
    <t>VENTA GOLOSINAS Y REFRESCOS</t>
  </si>
  <si>
    <t>1133010200000-B7</t>
  </si>
  <si>
    <t>LUBRICENTRO</t>
  </si>
  <si>
    <t>1133010200000-B8</t>
  </si>
  <si>
    <t>TALLER MECANICO MOVIL</t>
  </si>
  <si>
    <t>1133010200000-C1</t>
  </si>
  <si>
    <t>COMPRA Y VENTA</t>
  </si>
  <si>
    <t>1133010200000-C2</t>
  </si>
  <si>
    <t>AGENCIA DE MOTOCICLETAS</t>
  </si>
  <si>
    <t>1133010200000-C5</t>
  </si>
  <si>
    <t>PUESTO DE LOTERIA</t>
  </si>
  <si>
    <t>1133010200000-C6</t>
  </si>
  <si>
    <t>VENTA DE LLANTAS Y AROS</t>
  </si>
  <si>
    <t>1133010200000-C8</t>
  </si>
  <si>
    <t>CAJA RECAUDADORA SERV. PUBLICOS</t>
  </si>
  <si>
    <t>1133010200000-D1</t>
  </si>
  <si>
    <t>ASESORIA MANT. PLANTAS EOLICAS</t>
  </si>
  <si>
    <t>1133010200000-D4</t>
  </si>
  <si>
    <t>HOSPEDAJE CON DESAYUNO</t>
  </si>
  <si>
    <t>1133010200000-D6</t>
  </si>
  <si>
    <t>SALA DE REUNIONES Y EVENTO</t>
  </si>
  <si>
    <t>1133010200000-D8</t>
  </si>
  <si>
    <t>VENTA UNIFORMES,SERIGRAFIA</t>
  </si>
  <si>
    <t>1133010200000-E1</t>
  </si>
  <si>
    <t>SALA DE JUEGOS</t>
  </si>
  <si>
    <t>1133010200000-E2</t>
  </si>
  <si>
    <t>TRANSPORTE TURISTICO</t>
  </si>
  <si>
    <t>1133010200000-E3</t>
  </si>
  <si>
    <t>TALLER DE ROPA</t>
  </si>
  <si>
    <t>1133010200000-E4</t>
  </si>
  <si>
    <t>ARRENDA.ANTENAS TELECOMUNI</t>
  </si>
  <si>
    <t>1133010200000-E6</t>
  </si>
  <si>
    <t>SERVICIO TRASPORTE PRIVADO</t>
  </si>
  <si>
    <t>1133010200000-E8</t>
  </si>
  <si>
    <t>RENTA CAR CHOFER INCLUIDO</t>
  </si>
  <si>
    <t>1133010200000-E9</t>
  </si>
  <si>
    <t>VENTA BATIDOS FRUTAS HELADOS</t>
  </si>
  <si>
    <t>1133010200000-F1</t>
  </si>
  <si>
    <t>HOSPEDAJE</t>
  </si>
  <si>
    <t>1133010200000-F2</t>
  </si>
  <si>
    <t>COMERCIALIZACION BIENES SERV.TELEC</t>
  </si>
  <si>
    <t>1133010200000-F3</t>
  </si>
  <si>
    <t>CONSERVAS CONDIMENTOS EMPACADOS</t>
  </si>
  <si>
    <t>1133010200000-F6</t>
  </si>
  <si>
    <t>SERVICIOS TELECOMUNICACION</t>
  </si>
  <si>
    <t>1133010200000-F7</t>
  </si>
  <si>
    <t>VENTA REPARACION COMPUTADORAS</t>
  </si>
  <si>
    <t>1133010200000-F8</t>
  </si>
  <si>
    <t>GUARDERIA Y TALLER</t>
  </si>
  <si>
    <t>1133010200000-F9</t>
  </si>
  <si>
    <t>SERVICIOS ESPECIALES  ESTABLE TAXI</t>
  </si>
  <si>
    <t>1133010200000-G0</t>
  </si>
  <si>
    <t>EMBOTELLADO AGUA PURIFICADA</t>
  </si>
  <si>
    <t>1133010200000-G2</t>
  </si>
  <si>
    <t>SERVICIOS FINANCIEROS</t>
  </si>
  <si>
    <t>1133010200000-G3</t>
  </si>
  <si>
    <t>MANTE.REPARACION TURBINAS EOLICAS</t>
  </si>
  <si>
    <t>1133010200000-G4</t>
  </si>
  <si>
    <t>REPARACION EQUIPOS LECHERO</t>
  </si>
  <si>
    <t>1133010200000-G5</t>
  </si>
  <si>
    <t>VENTA Y REPARACION BUCHING</t>
  </si>
  <si>
    <t>1133010200000-G6</t>
  </si>
  <si>
    <t>OFICINA SERVICIOS PROVEEDURIA</t>
  </si>
  <si>
    <t>1133010200000-G7</t>
  </si>
  <si>
    <t>VENTA ALIMENTOS EMPACADOS</t>
  </si>
  <si>
    <t>1133010200000-G9</t>
  </si>
  <si>
    <t>ELABORACION SALSAS ARTESANALES</t>
  </si>
  <si>
    <t>1133010200000-H5</t>
  </si>
  <si>
    <t>VENTA SUMINISTROS EQUIPOS MEDICOS</t>
  </si>
  <si>
    <t>1133010200000-H6</t>
  </si>
  <si>
    <t>MULTISERVICIOS</t>
  </si>
  <si>
    <t>1133010200000-H8</t>
  </si>
  <si>
    <t>ENSE¥ANZA PRESCOLAR</t>
  </si>
  <si>
    <t>1133010200000-H9</t>
  </si>
  <si>
    <t>CENTRO ACOPIO RESIDUOS VALORIZABLES</t>
  </si>
  <si>
    <t>1133010200000-I0</t>
  </si>
  <si>
    <t>SEGURIDAD Y PROTECCIóN</t>
  </si>
  <si>
    <t>1133010200000-I1</t>
  </si>
  <si>
    <t>MANUFACTURA PRODUCTOS ARTESANALES</t>
  </si>
  <si>
    <t>1133010200000-I2</t>
  </si>
  <si>
    <t>PELUQUERIA Y TRAT. BELLEZA (SPA)</t>
  </si>
  <si>
    <t>1133010200000-I3</t>
  </si>
  <si>
    <t>TALLER DE ARTESANIAS</t>
  </si>
  <si>
    <t>1133010200000-I4</t>
  </si>
  <si>
    <t>TRANSPORTE PRIVADO CL</t>
  </si>
  <si>
    <t>1133010200000-I5</t>
  </si>
  <si>
    <t>FERIA ARTESANAL</t>
  </si>
  <si>
    <t>1133010200000-I6</t>
  </si>
  <si>
    <t>MINISUPER</t>
  </si>
  <si>
    <t>1133010200000-I7</t>
  </si>
  <si>
    <t>TALLER AIRE ACONDICIONADO AUTOMOTRZ</t>
  </si>
  <si>
    <t>1133010200000-I8</t>
  </si>
  <si>
    <t>LABORATORIO CLINICO</t>
  </si>
  <si>
    <t>1133010200000-I9</t>
  </si>
  <si>
    <t>SUBASTA DE GANADO</t>
  </si>
  <si>
    <t>1133010200000-J0</t>
  </si>
  <si>
    <t>CATERING SERVICE</t>
  </si>
  <si>
    <t>1133010200000-J1</t>
  </si>
  <si>
    <t>VENTA INSTR.MUNSICALES Y ACCESORIOS</t>
  </si>
  <si>
    <t>1133010200000-J2</t>
  </si>
  <si>
    <t>VENTA FRUTAS, HORTALIZAS EMPACADAS</t>
  </si>
  <si>
    <t>1133010200000-J3</t>
  </si>
  <si>
    <t>ACTIVIDADES ESPECIALIZADAS DISE¥O</t>
  </si>
  <si>
    <t>1133010200000-J4</t>
  </si>
  <si>
    <t>BARBERIA</t>
  </si>
  <si>
    <t>1133010200000-J5</t>
  </si>
  <si>
    <t>SERVICIOS INFORMATICOS</t>
  </si>
  <si>
    <t>1133010200000-J6</t>
  </si>
  <si>
    <t>CAMPING</t>
  </si>
  <si>
    <t>1133010200000-J7</t>
  </si>
  <si>
    <t>REPARACIONES A DOMICILIO</t>
  </si>
  <si>
    <t>1133010200000-J8</t>
  </si>
  <si>
    <t>ELABORACION CONSERVACION DE CEREAL</t>
  </si>
  <si>
    <t>1133010200000-J9</t>
  </si>
  <si>
    <t>VENTA DE ACCESORIOS PARA CELULARES</t>
  </si>
  <si>
    <t>1133010200000-K0</t>
  </si>
  <si>
    <t>PUESTO VENTA DE LOTERIA</t>
  </si>
  <si>
    <t>1133010200000-K1</t>
  </si>
  <si>
    <t>VENTA DE LOTERIA ELECTRONICA</t>
  </si>
  <si>
    <t>1133010200000-K3</t>
  </si>
  <si>
    <t>TRANSPORTE DE CARGA POR CARRETERA</t>
  </si>
  <si>
    <t>1133010200000-K6</t>
  </si>
  <si>
    <t>CENT.LOGISTI.Y MANT.PLANTAS EàLICAS</t>
  </si>
  <si>
    <t>1133010200000-K7</t>
  </si>
  <si>
    <t>MANT. REPAR. VENT ACCES EQUIP COMPU</t>
  </si>
  <si>
    <t>1133010200000-K8</t>
  </si>
  <si>
    <t>Mantenimiento y reparación Edificios e Instalac.</t>
  </si>
  <si>
    <t>1133010200000-K9</t>
  </si>
  <si>
    <t xml:space="preserve">APUESTAS ELECTRONICAS </t>
  </si>
  <si>
    <t>1133010200000-L1</t>
  </si>
  <si>
    <t>ELABORACIÓN DE PRODUCTOS EMULSIFICADOS</t>
  </si>
  <si>
    <t>1133010200000-L2</t>
  </si>
  <si>
    <t>GLAMPING Y CAMPING</t>
  </si>
  <si>
    <t>1133010200000-L3</t>
  </si>
  <si>
    <t>CAFETERIA Y REFRESQUERIA</t>
  </si>
  <si>
    <t>1133010200000-K4</t>
  </si>
  <si>
    <t>NINGÚN OTRA</t>
  </si>
  <si>
    <t>SALARIOS</t>
  </si>
  <si>
    <t xml:space="preserve">Decreto Nº 43633-MTSS, publicado en el Alcance No.159 de La Gaceta No. 143, del 28072022. Rige 1º de julio del 2022 </t>
  </si>
  <si>
    <t>CATEGORÍAS</t>
  </si>
  <si>
    <t>SIGLAS</t>
  </si>
  <si>
    <t>Trabajador no Calificado Genéricos</t>
  </si>
  <si>
    <t>TNCG:</t>
  </si>
  <si>
    <t>Trabajador Semicalificado Genéricos</t>
  </si>
  <si>
    <t>TSCG</t>
  </si>
  <si>
    <t>Trabajador Calificado Genéricos</t>
  </si>
  <si>
    <t>TCG:</t>
  </si>
  <si>
    <t>Técnico Medio Educación Diver.</t>
  </si>
  <si>
    <t>TMED</t>
  </si>
  <si>
    <t>Trabajador Especializado Genéricos</t>
  </si>
  <si>
    <t>TEG:</t>
  </si>
  <si>
    <t>Técnico de Educación Superior</t>
  </si>
  <si>
    <t>TEdS</t>
  </si>
  <si>
    <t>Diplomados de Educación Superior</t>
  </si>
  <si>
    <t>DES:</t>
  </si>
  <si>
    <t>Bachiller Universitario</t>
  </si>
  <si>
    <t>Bach:</t>
  </si>
  <si>
    <t>Licenciado Universitario</t>
  </si>
  <si>
    <t>Lic.:</t>
  </si>
  <si>
    <t>ZONA</t>
  </si>
  <si>
    <t>PUNTAJE ASIGNADO</t>
  </si>
  <si>
    <t>Comercial Tilarán</t>
  </si>
  <si>
    <t>Alrededores Tilarán</t>
  </si>
  <si>
    <t>Cabecera de distrito</t>
  </si>
  <si>
    <t>Alrededores distrito</t>
  </si>
  <si>
    <t xml:space="preserve"> + 16 horas</t>
  </si>
  <si>
    <t>12 A 16 horas</t>
  </si>
  <si>
    <t xml:space="preserve"> - 12 horas</t>
  </si>
  <si>
    <t>ACTIVIDAD COMERCIAL SEGÚN AGRUPACIÓN</t>
  </si>
  <si>
    <t>FACTOR</t>
  </si>
  <si>
    <t>MARGEN DE UTILIDAD</t>
  </si>
  <si>
    <t>Carnes</t>
  </si>
  <si>
    <t>Abarrotes</t>
  </si>
  <si>
    <t>Productos farmacéuticos</t>
  </si>
  <si>
    <t>Productos para la agricultura</t>
  </si>
  <si>
    <t>Materiales de construcción</t>
  </si>
  <si>
    <t>Vestimenta</t>
  </si>
  <si>
    <t>Calzado</t>
  </si>
  <si>
    <t>Ferretería</t>
  </si>
  <si>
    <t>TRIMESTRE</t>
  </si>
  <si>
    <t>CANTIDAD ACTIVIDADES</t>
  </si>
  <si>
    <t>Librería</t>
  </si>
  <si>
    <t>I</t>
  </si>
  <si>
    <t>Electrodomésticos</t>
  </si>
  <si>
    <t>II</t>
  </si>
  <si>
    <t>Vehículos</t>
  </si>
  <si>
    <t>III</t>
  </si>
  <si>
    <t>Artículos de boutique</t>
  </si>
  <si>
    <t>IV</t>
  </si>
  <si>
    <t>Alimentos preparados</t>
  </si>
  <si>
    <t>Sodas, cafeterías, fondas restaurantes . . .</t>
  </si>
  <si>
    <t>Otros</t>
  </si>
  <si>
    <t>SOLICITANTE</t>
  </si>
  <si>
    <t>CATEGORÍA LICORES</t>
  </si>
  <si>
    <t>CATEGORÍA 1</t>
  </si>
  <si>
    <t>CATEGORÍA 2</t>
  </si>
  <si>
    <t>TARIFA CABECERA DE CANTÓN</t>
  </si>
  <si>
    <t>TARIFA DEMÁS POBLACIÓN</t>
  </si>
  <si>
    <t>Licoreras y similares (categoría A):</t>
  </si>
  <si>
    <t>De las 11:00 horas hasta las 0 horas.</t>
  </si>
  <si>
    <t>Cantinas, bares y tabernas sin actividad de baile (categoría B1):</t>
  </si>
  <si>
    <t>B1</t>
  </si>
  <si>
    <t>De las 11:00 horas a las 0 horas.</t>
  </si>
  <si>
    <t>Salones de baile, discotecas, clubes nocturnos y cabarés con actividad de baile (categoría B2):</t>
  </si>
  <si>
    <t>B2</t>
  </si>
  <si>
    <t xml:space="preserve">De las 16:00 horas a las 2:30 horas. </t>
  </si>
  <si>
    <t>Restaurantes y similares (categoría C):</t>
  </si>
  <si>
    <t xml:space="preserve">De las 11:00 horas hasta las 2:30 horas del siguiente día. </t>
  </si>
  <si>
    <t>Mini - súper (categoría D1):</t>
  </si>
  <si>
    <t>D1</t>
  </si>
  <si>
    <t xml:space="preserve">De las 8:00 horas hasta las 0 horas. </t>
  </si>
  <si>
    <t xml:space="preserve">Supermercado (categoría D2): </t>
  </si>
  <si>
    <t>D2</t>
  </si>
  <si>
    <t>Empresas de hospedaje con menos de quince habitaciones (Categorías E.1.a):</t>
  </si>
  <si>
    <t>E.1.a</t>
  </si>
  <si>
    <t xml:space="preserve">No tendrán limitaciones de horario </t>
  </si>
  <si>
    <t xml:space="preserve">Empresas de hospedaje con quince o más habitaciones (Categorías E.1.b): Un impuesto igual a dos salarios base. </t>
  </si>
  <si>
    <t>E.1.b</t>
  </si>
  <si>
    <t xml:space="preserve">Marinas y atracaderos declarados de interés turístico por el ICT (categoría E3): </t>
  </si>
  <si>
    <t>E3</t>
  </si>
  <si>
    <t xml:space="preserve">Empresas gastronómicas declaradas de interés turístico por el I.C.T (categoría E3): </t>
  </si>
  <si>
    <t xml:space="preserve">Centros de diversión nocturna declarados de interés turístico por el I.C.T (categoría E4): </t>
  </si>
  <si>
    <t>E4</t>
  </si>
  <si>
    <t>Actividades temáticas declaradas de interés turístico por el I.C.T (categoría E5):</t>
  </si>
  <si>
    <t>E5</t>
  </si>
  <si>
    <t>SALARIO BASE ACTUAL</t>
  </si>
  <si>
    <t>ENERO</t>
  </si>
  <si>
    <t>FEBRERO</t>
  </si>
  <si>
    <t>MARZO</t>
  </si>
  <si>
    <t>ABRIL</t>
  </si>
  <si>
    <t>MAYO</t>
  </si>
  <si>
    <t>PROPIETARIO INMUEBLE</t>
  </si>
  <si>
    <t>JUNIO</t>
  </si>
  <si>
    <t>JULIO</t>
  </si>
  <si>
    <t>AGOSTO</t>
  </si>
  <si>
    <t>SEPTIEMBRE</t>
  </si>
  <si>
    <t>OCTUBRE</t>
  </si>
  <si>
    <t>NOVIEMBRE</t>
  </si>
  <si>
    <t>DICIEMBRE</t>
  </si>
  <si>
    <t>A. DATOS DEL SOLICITANTE O REPRESENTANTE LEGAL</t>
  </si>
  <si>
    <t>1) Nombre del solicitante:</t>
  </si>
  <si>
    <t>Picado Fernandez Ricardo</t>
  </si>
  <si>
    <t>2) Cédula de identidad:</t>
  </si>
  <si>
    <t>501450912</t>
  </si>
  <si>
    <t xml:space="preserve">3) En calidad de </t>
  </si>
  <si>
    <r>
      <t>de la sociedad denominada (</t>
    </r>
    <r>
      <rPr>
        <b/>
        <sz val="8"/>
        <rFont val="Tahoma"/>
        <family val="2"/>
      </rPr>
      <t>Razón social</t>
    </r>
    <r>
      <rPr>
        <b/>
        <sz val="10"/>
        <rFont val="Tahoma"/>
        <family val="2"/>
      </rPr>
      <t>):</t>
    </r>
  </si>
  <si>
    <t>Cédula Jurídica:</t>
  </si>
  <si>
    <t>4) Ubicación:</t>
  </si>
  <si>
    <t>Provincia:</t>
  </si>
  <si>
    <t>Cantón:</t>
  </si>
  <si>
    <t>Distrito:</t>
  </si>
  <si>
    <t>Barrio:</t>
  </si>
  <si>
    <t>5) Dirección exacta:</t>
  </si>
  <si>
    <t>6) Teléfono domicilio:</t>
  </si>
  <si>
    <t>7) Fax:</t>
  </si>
  <si>
    <t>8) Celular:</t>
  </si>
  <si>
    <t>9) Correo electrónico:</t>
  </si>
  <si>
    <t>10) Medio para notificaciones:</t>
  </si>
  <si>
    <t>11) Firmo como solicitante de la gestión que aquí se detalla:</t>
  </si>
  <si>
    <t>B. DATOS DEL PROPIETARIO DEL LOCAL O ESTABLECIMIENTO</t>
  </si>
  <si>
    <t>12) Nombre del propietario:</t>
  </si>
  <si>
    <t>13) N° Cédula:</t>
  </si>
  <si>
    <t>14) Representante Legal:</t>
  </si>
  <si>
    <t>15) Cédula de identidad:</t>
  </si>
  <si>
    <t>16) Teléfono domicilio:</t>
  </si>
  <si>
    <t>17) Fax:</t>
  </si>
  <si>
    <t>18) Correo electrónico:</t>
  </si>
  <si>
    <t>C. DATOS DEL ESTABLECIMIENTO O PROPIEDAD DONDE SE DESARROLLA LA ACTIVIDAD</t>
  </si>
  <si>
    <t>19) Nombre comercial:</t>
  </si>
  <si>
    <t>20) Actividad para PFS :</t>
  </si>
  <si>
    <t>21) Actividad principal para SENANSA:</t>
  </si>
  <si>
    <t>22) Actividad principal:</t>
  </si>
  <si>
    <t>23) Actividades secundarias:</t>
  </si>
  <si>
    <t>24) Requiere licencia para la comercialización de bebidas con contenido alcohólico:</t>
  </si>
  <si>
    <t>25) Actividad principal para la comercialización de bebidas con contenido alcohólico:</t>
  </si>
  <si>
    <t>26) Ubicación:</t>
  </si>
  <si>
    <t>27) Dirección exacta:</t>
  </si>
  <si>
    <t>150 este CCSS</t>
  </si>
  <si>
    <t>28) Número de Finca:</t>
  </si>
  <si>
    <t>28) Número de Plano:</t>
  </si>
  <si>
    <r>
      <t>29) Área en m</t>
    </r>
    <r>
      <rPr>
        <b/>
        <vertAlign val="superscript"/>
        <sz val="10"/>
        <rFont val="Tahoma"/>
        <family val="2"/>
      </rPr>
      <t>2</t>
    </r>
    <r>
      <rPr>
        <b/>
        <sz val="10"/>
        <rFont val="Tahoma"/>
        <family val="2"/>
      </rPr>
      <t xml:space="preserve">: </t>
    </r>
  </si>
  <si>
    <t>30) Fecha inicio operaciones:</t>
  </si>
  <si>
    <t xml:space="preserve">31) Horario: </t>
  </si>
  <si>
    <t>Apertura</t>
  </si>
  <si>
    <t>Cierre</t>
  </si>
  <si>
    <t>32) Cantidad de Trabajadores:</t>
  </si>
  <si>
    <t>Hombres</t>
  </si>
  <si>
    <t>Mujeres</t>
  </si>
  <si>
    <t>¿Este dato incluye al solicitante en la cantidad de trabajadores?</t>
  </si>
  <si>
    <t>33) Página web:</t>
  </si>
  <si>
    <t>34) Condición del local</t>
  </si>
  <si>
    <t>35) El inmueble en el que se pretende desarrollar la actividad es:</t>
  </si>
  <si>
    <t>D. CONDICIONES ESPERADAS AL INICIO DE OPERACIONES</t>
  </si>
  <si>
    <t>36) Mercadería o producto elaborado</t>
  </si>
  <si>
    <t>……………………………………………………….</t>
  </si>
  <si>
    <t>37) Materias primas</t>
  </si>
  <si>
    <t>38) Mobiliario, maquinaria y equipo</t>
  </si>
  <si>
    <t>39) Edificio e instalaciones</t>
  </si>
  <si>
    <t>40) Total mensual de alquileres</t>
  </si>
  <si>
    <t xml:space="preserve">41) Total mensual de salarios </t>
  </si>
  <si>
    <t>42) Proyección de ingresos mensual</t>
  </si>
  <si>
    <t>E. PARA USO DE LA OFICINA</t>
  </si>
  <si>
    <t>43) Verificación de requisitos:</t>
  </si>
  <si>
    <t>43.1 Listado de requisitos entregados para RESOLUCIÓN DE UBICACIÓN (para uso interno)</t>
  </si>
  <si>
    <t>Presentar la cédula de identidad o cédula de residencia libre de condición o DIMEX en caso de ser extranjero</t>
  </si>
  <si>
    <t>Presentar certificación de personería jurídica</t>
  </si>
  <si>
    <r>
      <t>Presentar original del contrato de arrendamiento o autorización del propietario (</t>
    </r>
    <r>
      <rPr>
        <b/>
        <sz val="8"/>
        <rFont val="Times New Roman"/>
        <family val="1"/>
      </rPr>
      <t>autenticada por abogado</t>
    </r>
    <r>
      <rPr>
        <sz val="8"/>
        <rFont val="Times New Roman"/>
        <family val="1"/>
      </rPr>
      <t>).</t>
    </r>
  </si>
  <si>
    <t>43.2 Revisión interna (usuario no debe presentarlos pero si su cumplimiento)</t>
  </si>
  <si>
    <t>Que el solicitante se encuentre al día en los pagos correspondientes a la CCSS, FODESAF y HACIENDA</t>
  </si>
  <si>
    <t>Que el solicitante y el propietario del inmueble donde se va a desarrollar la actividad, estén al día en el pago de impuestos, tasas o multas municipales.</t>
  </si>
  <si>
    <t>Las propiedades a nombre tanto del propietario del inmueble como de quien pretenda desarrollar la actividad comercial, tienen una declaración</t>
  </si>
  <si>
    <t>de valor vigente, de conformidad con lo establecido en  la Ley del Impuesto Sobre Bienes Inmuebles.</t>
  </si>
  <si>
    <t>43.3 Listado de requisitos entregados para LICENCIA COMERCIAL (para uso interno)</t>
  </si>
  <si>
    <t>Póliza de riesgos del trabajo emitida por entidad aseguradora o exoneración. Art 202 del Código de Trabajo.</t>
  </si>
  <si>
    <t>Estar inscrito como contribuyente ante el Ministerio de Hacienda</t>
  </si>
  <si>
    <t>Cien colones en timbres fiscales o pago del entero.</t>
  </si>
  <si>
    <t>Presentar comprobante de pago a favor del Servicio Nacional de Salud Animal del MAG.</t>
  </si>
  <si>
    <t>Presentar comprobante de pago a favor del Ministerio de Salud, según corresponda, o bien el comprobante de exoneración del</t>
  </si>
  <si>
    <t>pago por el  IMAS.</t>
  </si>
  <si>
    <t>Regencia o asesoría veterinaria aprobada por el Colegio de Médicos Veterinarios (cuando aplique)</t>
  </si>
  <si>
    <t>Presentar Autorización por concepto de derechos de autor ACAM (cuando aplique)</t>
  </si>
  <si>
    <t>Certificado de Idoneidad Técnica para salones de belleza, barbería, peluquería y afines (cuando aplique)</t>
  </si>
  <si>
    <t xml:space="preserve">En el caso de actividades que requieran la correspondiente autorización de la Dirección General de Minería, del Ministerio de </t>
  </si>
  <si>
    <t>Ambiente y Energía o la Secretaria Técnica Nacional Ambiental; deberá aportarse una certificación de la misma.</t>
  </si>
  <si>
    <t>El Ministerio de Salud revisará en el sistema que el solicitante no se encuentra moroso en el Registro de Infractores, Ley 9028.</t>
  </si>
  <si>
    <t>Funcionario que recibe solicitud:</t>
  </si>
  <si>
    <t>Fecha:</t>
  </si>
  <si>
    <t>OBSERVACIONES:</t>
  </si>
  <si>
    <t>AQUÍ SELLO Y FIRMA DE RECIBIDO</t>
  </si>
  <si>
    <t xml:space="preserve">DECLARACIÓN JURADA PARA TRÁMITES DE SOLICITUD DE LICENCIA COMERCIAL                                       DECRETO EJECUTIVO Nº 41437-MEIC-S-MAG </t>
  </si>
  <si>
    <t>Yo</t>
  </si>
  <si>
    <t>Perez Elizondo Rafael Antonio</t>
  </si>
  <si>
    <t>en mi condición de</t>
  </si>
  <si>
    <t xml:space="preserve">de </t>
  </si>
  <si>
    <t xml:space="preserve">solicito </t>
  </si>
  <si>
    <t>a mi representada, para lo cual declaro bajo fe de juramento y que de no decir la verdad incurro en perjurio</t>
  </si>
  <si>
    <t xml:space="preserve">sancionado con pena de prisión según el Código Penal y consciente de la importancia de lo aquí anotado, </t>
  </si>
  <si>
    <t>lo siguiente:</t>
  </si>
  <si>
    <r>
      <rPr>
        <b/>
        <sz val="10"/>
        <rFont val="Tahoma"/>
        <family val="2"/>
      </rPr>
      <t>Primero</t>
    </r>
    <r>
      <rPr>
        <sz val="10"/>
        <rFont val="Tahoma"/>
        <family val="2"/>
      </rPr>
      <t>: Que conozco la legislación aplicable a la actividad señalada en el presente formulario único que se realizará en el establecimiento indicado y que éste cumple con toda la normativa establecida para el caso en concreto.</t>
    </r>
  </si>
  <si>
    <r>
      <t xml:space="preserve">Segundo: </t>
    </r>
    <r>
      <rPr>
        <sz val="10"/>
        <rFont val="Tahoma"/>
        <family val="2"/>
      </rPr>
      <t>Que la información que contiene el formulario unificado es verdadera.</t>
    </r>
  </si>
  <si>
    <r>
      <rPr>
        <b/>
        <sz val="10"/>
        <rFont val="Tahoma"/>
        <family val="2"/>
      </rPr>
      <t>Tercero</t>
    </r>
    <r>
      <rPr>
        <sz val="10"/>
        <rFont val="Tahoma"/>
        <family val="2"/>
      </rPr>
      <t xml:space="preserve">: Que en cumplimiento de lo establecido en los artículos 44, 74 y 74 bis de la Ley Constitutiva de la Caja Costarricense de Seguro Social y el artículo 66 del Reglamento del Seguro Social, me comprometo a la inscripción como patrono, trabajador dependiente o en ambas modalidades dentro de los ocho días siguientes al inicio de la actividad. Asimismo, declaro estar al día en el pago de mis obligaciones con esa institución. </t>
    </r>
  </si>
  <si>
    <r>
      <rPr>
        <b/>
        <sz val="10"/>
        <rFont val="Tahoma"/>
        <family val="2"/>
      </rPr>
      <t xml:space="preserve">Cuarto: </t>
    </r>
    <r>
      <rPr>
        <sz val="10"/>
        <rFont val="Tahoma"/>
        <family val="2"/>
      </rPr>
      <t xml:space="preserve">Que cumplo con lo establecido en la Ley N° 9028 del 22 de marzo de 2012 ”Ley General de Control de Tabaco y sus Efectos Nocivos a la Salud” y sus reglamentos (así adicionado el punto “tercer bis” anterior por el inciso a) del artículo 61 del Reglamento a la Ley General de Control de Tabaco y sus Efectos Nocivos en la Salud, aprobado mediante el decreto ejecutivo N° 37185-S de 26 de junio de 2012), y sus reformas. </t>
    </r>
  </si>
  <si>
    <r>
      <rPr>
        <b/>
        <sz val="10"/>
        <rFont val="Tahoma"/>
        <family val="2"/>
      </rPr>
      <t>Quinto:</t>
    </r>
    <r>
      <rPr>
        <sz val="10"/>
        <rFont val="Tahoma"/>
        <family val="2"/>
      </rPr>
      <t xml:space="preserve"> Asimismo, me comprometo a mantener las condiciones debidas por el tiempo de vigencia del permiso y cumplir con los términos de la normativa antes indicada y el Decreto Ejecutivo N. 34859-MAG, “Reglamento General para el Otorgamiento del Certificado Veterinario de Operación”, por ser requisito indispensable para la operación de mi establecimiento, de igual forma me comprometo que todos los servicios brindados y los productos, equipos y materiales que se comercialicen o utilicen dentro del establecimiento que represento, cuando proceda, estarán debidamente autorizados por el Ministerio de Salud y a no ampliar o cambiar de actividad sin la autorización previa de este Ministerio o SENASA. </t>
    </r>
  </si>
  <si>
    <r>
      <rPr>
        <b/>
        <sz val="10"/>
        <rFont val="Tahoma"/>
        <family val="2"/>
      </rPr>
      <t xml:space="preserve">Sexto. </t>
    </r>
    <r>
      <rPr>
        <sz val="10"/>
        <rFont val="Tahoma"/>
        <family val="2"/>
      </rPr>
      <t xml:space="preserve">Que el establecimiento reúne los requisitos y condiciones físicas y sanitarias exigidas para su funcionamiento. </t>
    </r>
  </si>
  <si>
    <r>
      <rPr>
        <b/>
        <sz val="10"/>
        <rFont val="Tahoma"/>
        <family val="2"/>
      </rPr>
      <t xml:space="preserve">Sétimo. </t>
    </r>
    <r>
      <rPr>
        <sz val="10"/>
        <rFont val="Tahoma"/>
        <family val="2"/>
      </rPr>
      <t xml:space="preserve">Por lo anterior, quedo apercibido de las consecuencias legales y judiciales, con que la legislación castiga los delitos de perjurio y falso testimonio. Asimismo, exonero de toda responsabilidad a las autoridades del Ministerio de Salud o del Servicio Nacional de Salud Animal por el otorgamiento del PSF o CVO con base en lo declarado bajo fe de juramento en la presente declaración, y soy conocedor de que si la autoridad de Salud o SENASA llegase a corroborar alguna falsedad en la presente declaración, errores u omisiones en los documentos aportados, o que los servicios prestados y/o los productos comercializados dentro de mi establecimiento no cuentan con la debida autorización sanitaria, suspenderá o cancelará el PSF o CVO. Es todo. </t>
    </r>
  </si>
  <si>
    <t xml:space="preserve">Firmo en el cantón de </t>
  </si>
  <si>
    <t>a las</t>
  </si>
  <si>
    <t>del</t>
  </si>
  <si>
    <t>de</t>
  </si>
  <si>
    <t>Firma</t>
  </si>
  <si>
    <t xml:space="preserve">Autorización a terceros: Si el trámite es realizado por un tercero, debe adjuntar copia de la cédula de identidad certificada del titular, acompañada de la respectiva autorización. </t>
  </si>
  <si>
    <t>MUNICIPALIDAD DE TILARÁN</t>
  </si>
  <si>
    <t>Proceso Servicios Ciudadanos y Técnicos</t>
  </si>
  <si>
    <t>Unidad Plataforma de Servicios</t>
  </si>
  <si>
    <t>CONSTANCIA DE TRÁMITE DE PATENTE COMERCIAL</t>
  </si>
  <si>
    <t>Para trámite de exoneración póliza de riesgos del trabajo ante el Instituto Nacional de Seguros</t>
  </si>
  <si>
    <t xml:space="preserve">El  abajo firmante en mi condición de funcionario municipal, hago constar que ante ésta administración se gestiona </t>
  </si>
  <si>
    <t>licencia comercial en el cantón de Tilarán, bajo las siguientes condiciones:</t>
  </si>
  <si>
    <t xml:space="preserve">NOMBRE DEL NEGOCIO: </t>
  </si>
  <si>
    <t xml:space="preserve">UBICACIÓN: </t>
  </si>
  <si>
    <t>ACTIVIDADES COMERCIALES AUTORIZADAS POR LA MUNICIPALIDAD DE TILARÁN:</t>
  </si>
  <si>
    <t>NINGUNA</t>
  </si>
  <si>
    <t>NOMBRE DEL SOLICITANTE:</t>
  </si>
  <si>
    <t>N° CEDULA:</t>
  </si>
  <si>
    <t>Frayman Pérez Ramírez</t>
  </si>
  <si>
    <t>INSTITUTO NACIONAL DE SEGUROS</t>
  </si>
  <si>
    <t>Seguro Obligatorio de Riesgos del Trabajo</t>
  </si>
  <si>
    <t>Solicitud de validación del artículo 194 del Código de Trabajo</t>
  </si>
  <si>
    <t>REQUISITOS</t>
  </si>
  <si>
    <t>I. Original del documento de identificación del interesado, vigente y en buen estado.
II. Si el interesado (a) autoriza a otra persona para presentar esta solicitud a su nombre, debe aportar:
• Carta de autorización.
• Fotocopia del documento de identificación del interesado (a).
• Original del documento de identificación de la persona autorizada, vigente y en buen estado.
III. A efecto de verificar la actividad económica a exonerar, deberá presentar en original o fotocopia, alguno de los documentos que se citan:
• Permiso sanitario de funcionamiento vigente.
• Último recibo de la patente pagado o comprobante digital.
• Permiso o concesión vigente para transporte de personas.
• Si se encuentra tramitando por primera vez el permiso respectivo, podrá presentar el formulario de solicitud debidamente cumplimentado y
sellado por la institución correspondiente o en su defecto, comprobante digital cuando el trámite se pueda realizar en línea. No obstante, en el
caso del servicio de transporte de personas, solo debe presentar el formulario de “Solicitud de validación del artículo 194 del Código de Trabajo”
debidamente cumplimentado.
• Cualquier documento de respaldo de la actividad económica, expedido por la entidad reguladora en ese sector.</t>
  </si>
  <si>
    <t>DECLARACIÓN</t>
  </si>
  <si>
    <t>1. Yo</t>
  </si>
  <si>
    <t>, N° identificación</t>
  </si>
  <si>
    <t xml:space="preserve">declaro que la información suministrada en este documento es fiel reflejo de las condiciones en que realizaré la actividad, para la cual solicito la validación de conformidad con lo establecido en el artículo 194 del Título IV del Código de Trabajo, que a la letra señala: “Sin perjuicio de que, a solicitud del interesado, se pueda expedir el seguro contra riesgos del trabajo, estarán excluidos de las disposiciones de este Título:
a) La actividad laboral familiar de personas físicas, entendida ésta como la que se ejecuta entre los cónyuges, o los que viven como tales, entre éstos y sus ascendientes y descendientes, en beneficio común, cuando en forma indudable no exista relación de trabajo.
b) Los trabajadores que realicen actividades por cuenta propia, entendidos como los que trabajan solos o asociados, en forma independiente, y que no devengan salario.”
Asimismo, que los datos consignados son veraces y se pueden comprobar en cualquier momento y que, con la firma de este documento doy fe que conozco y acepto la responsabilidad existente por cualquier información suministrada que se compruebe ser falsa, todo de acuerdo con el marco legal costarricense.
</t>
  </si>
  <si>
    <t>INFORMACIÓN ACTIVIDAD ECONÓMICA</t>
  </si>
  <si>
    <t>2. Nombre del negocio:</t>
  </si>
  <si>
    <t>3. Dirección del negocio:</t>
  </si>
  <si>
    <t>4. Provincia:</t>
  </si>
  <si>
    <t>5. Cantón:</t>
  </si>
  <si>
    <t>6. Distrito:</t>
  </si>
  <si>
    <t>7. Correo electrónico:</t>
  </si>
  <si>
    <t>8. Teléfono del negocio:</t>
  </si>
  <si>
    <t>9. Número celular:</t>
  </si>
  <si>
    <t>10. Actividad económica del negocio:</t>
  </si>
  <si>
    <t>11. La actividad económica señalada anteriormente, la realiza:</t>
  </si>
  <si>
    <t>Con trabajadores a su cargo</t>
  </si>
  <si>
    <t>Asociado:</t>
  </si>
  <si>
    <t>Nombre</t>
  </si>
  <si>
    <t>N° identificación</t>
  </si>
  <si>
    <t>Con familiares:</t>
  </si>
  <si>
    <t>a. Seleccione la o las personas con quien ejecuta la actividad laboral.</t>
  </si>
  <si>
    <t xml:space="preserve">b. Selecciones si existe o no relación laboral; es decir, si hay o no remuneración, subordinación y prestación de un servicio. </t>
  </si>
  <si>
    <t>¿Existe relación laboral?</t>
  </si>
  <si>
    <t>Cónyuge / conviviente</t>
  </si>
  <si>
    <t>Papá / mamá</t>
  </si>
  <si>
    <t>Suegro (a)</t>
  </si>
  <si>
    <t>Hijo (a)</t>
  </si>
  <si>
    <t>Hijastro (a)</t>
  </si>
  <si>
    <t>Abuelo (a)</t>
  </si>
  <si>
    <t>Bisabuelo (a)</t>
  </si>
  <si>
    <t>Nieto (a)</t>
  </si>
  <si>
    <t>Bisnieto (a)</t>
  </si>
  <si>
    <t>Otros:</t>
  </si>
  <si>
    <t>Sólo</t>
  </si>
  <si>
    <t>12. Fecha de solicitud</t>
  </si>
  <si>
    <t>13. Firma del interesado (a)</t>
  </si>
  <si>
    <t>USO EXCLUSIVO DEL INSTITUTO NACIONAL DE SEGUROS</t>
  </si>
  <si>
    <t>VALIDACIÓN ART. 194</t>
  </si>
  <si>
    <t>14. De conformidad con lo dispuesto en el artículo 194 del Código de Trabajo y una vez analizada la información declarada anteriormente por la persona interesada, se tiene como resultado que:</t>
  </si>
  <si>
    <t>No está en la obligación de tomar la póliza del Seguro Obligatorio de Riesgos del Trabajo.</t>
  </si>
  <si>
    <t>Por tanto, esta condición rige a partir de la fecha de esta validación y se extenderá hasta un año calendario.</t>
  </si>
  <si>
    <t>Sin embargo, esta condición cesará automáticamente si los aspectos declarados en esta solicitud que consta en poder del Instituto Nacional
de Seguros varían, o se inicia una relación laboral en los términos del Código de Trabajo, por lo que la persona interesada quedará obligada a
adquirir la póliza del Seguro Obligatorio de Riesgos del Trabajo.</t>
  </si>
  <si>
    <t>Debe adquirir la póliza del Seguro Obligatorio de Riesgos del Trabajo.</t>
  </si>
  <si>
    <t>15. Fecha validación</t>
  </si>
  <si>
    <t>16. Sede</t>
  </si>
  <si>
    <t>17. Revisado</t>
  </si>
  <si>
    <t>18. Sello de Autorizado</t>
  </si>
  <si>
    <t>Instituto Nacional de Seguros / Apdo. Postal 10061-1000 Central telefónica 2287-6000 / Fax: 2243-7062
Consultas: contactenos@ins-cr.com / Defensoría del Cliente: defensoriadelcliente@ins-cr.com / página web: www.ins-cr.com</t>
  </si>
  <si>
    <t>MUNICIPALIDAD DE TILARAN</t>
  </si>
  <si>
    <t>PROCESO DE SERVICIOS CIUDADANOS Y TÉCNICOS</t>
  </si>
  <si>
    <t>NOMBRE DEL NEGOCIO:</t>
  </si>
  <si>
    <t>N° FINCA:</t>
  </si>
  <si>
    <t>FECHA:</t>
  </si>
  <si>
    <t xml:space="preserve">CONSTANCIA DE VERIFICACIÓN DE REQUISITOS </t>
  </si>
  <si>
    <t>El(la) abajo firmante, funcionaro(a) municipal, hace constar que ante ésta administración se trámita licencia comercial</t>
  </si>
  <si>
    <t xml:space="preserve"> desde el</t>
  </si>
  <si>
    <t>bajo las siguientes condiciones:</t>
  </si>
  <si>
    <t>Nombre del solicitante:</t>
  </si>
  <si>
    <t>Cédula de identidad:</t>
  </si>
  <si>
    <t xml:space="preserve">En calidad de </t>
  </si>
  <si>
    <t>de la sociedad denominada (Razón social):</t>
  </si>
  <si>
    <t>Teléfono domicilio:</t>
  </si>
  <si>
    <t>Fax:</t>
  </si>
  <si>
    <t>Celular:</t>
  </si>
  <si>
    <t>Correo electrónico:</t>
  </si>
  <si>
    <t>Nombre comercial:</t>
  </si>
  <si>
    <t>Detalle de actividades:</t>
  </si>
  <si>
    <t>Número de Finca:</t>
  </si>
  <si>
    <t>Verificado el expediente de la solicitud, se constata la presentación de los siguientes requisitos:</t>
  </si>
  <si>
    <t>Listado de requisitos entregados para RESOLUCIÓN DE UBICACIÓN (para uso interno)</t>
  </si>
  <si>
    <t>Revisión interna (usuario no debe presentarlos pero si su cumplimiento)</t>
  </si>
  <si>
    <t xml:space="preserve">Listado de requisitos entregados para LICENCIA COMERCIAL </t>
  </si>
  <si>
    <t>DECLARACIÓN JURADA PARA TRÁMITES DE SOLICITUD DE PERMISOS SANITARIOS DE FUNCIONAMIENTO POR PRIMERA VEZ O RENOVACIONES</t>
  </si>
  <si>
    <t>Victor Manuel Chan Quintero</t>
  </si>
  <si>
    <t xml:space="preserve">con domicilio en </t>
  </si>
  <si>
    <t>distrito:</t>
  </si>
  <si>
    <t>cantón</t>
  </si>
  <si>
    <t>provincia</t>
  </si>
  <si>
    <t>Otras señas</t>
  </si>
  <si>
    <t>propietario del establecimiento comercial</t>
  </si>
  <si>
    <t>cuyas actividades son:</t>
  </si>
  <si>
    <t>solicito sea otorgado</t>
  </si>
  <si>
    <r>
      <t xml:space="preserve">a mi representada, para lo cual declaro bajo fe de juramento y que de no decir la verdad incurro en perjurio sancionado con pena de prisión según el Código Penal y consciente de la importancia de lo aquí anotado, lo siguiente:   </t>
    </r>
    <r>
      <rPr>
        <b/>
        <sz val="10"/>
        <rFont val="Arial"/>
        <family val="2"/>
      </rPr>
      <t>Primero</t>
    </r>
    <r>
      <rPr>
        <sz val="10"/>
        <rFont val="Arial"/>
        <family val="2"/>
      </rPr>
      <t xml:space="preserve">. Que la actividad señalada en el formulario de solicitud del PSF, cumple con toda la normativa establecida para el caso en concreto.  </t>
    </r>
    <r>
      <rPr>
        <b/>
        <sz val="10"/>
        <rFont val="Arial"/>
        <family val="2"/>
      </rPr>
      <t>Segundo</t>
    </r>
    <r>
      <rPr>
        <sz val="10"/>
        <rFont val="Arial"/>
        <family val="2"/>
      </rPr>
      <t xml:space="preserve">. Que la información que contiene el formulario unificado que adjunto a esta declaración es verdadera. </t>
    </r>
    <r>
      <rPr>
        <b/>
        <sz val="10"/>
        <rFont val="Arial"/>
        <family val="2"/>
      </rPr>
      <t>Tercero</t>
    </r>
    <r>
      <rPr>
        <sz val="10"/>
        <rFont val="Arial"/>
        <family val="2"/>
      </rPr>
      <t xml:space="preserve">. Que en cumplimiento de lo establecido en los artículos 44, 74 y 74 bis de la Ley Constitutiva de la Caja Costarricense de Seguro Social y el artículo 66 del Reglamento del Seguro Social, me comprometo a la inscripción como patrono, trabajador independiente o en ambas modalidades dentro de los ocho días al inicio de la actividad. Asimismo, declaro estar al día en el pago de mis obligaciones con esa institución. </t>
    </r>
    <r>
      <rPr>
        <b/>
        <sz val="10"/>
        <rFont val="Arial"/>
        <family val="2"/>
      </rPr>
      <t>Cuarto</t>
    </r>
    <r>
      <rPr>
        <sz val="10"/>
        <rFont val="Arial"/>
        <family val="2"/>
      </rPr>
      <t xml:space="preserve">. Que cumplo con lo establecido en la Ley N.º 9028 del 22 de marzo de 2012 "Ley General de Control de Tabaco y sus Efectos Nocivos a la Salud" y sus reglamentos (así adicionado el punto "tercer bis" anterior por el inciso a) del artículo 61 del Reglamento a la Ley General de Control de Tabaco y sus Efectos Nocivos en la Salud, aprobado mediante el decreto ejecutivo N.º 37185-S de 26 de junio de 2012) </t>
    </r>
    <r>
      <rPr>
        <b/>
        <sz val="10"/>
        <rFont val="Arial"/>
        <family val="2"/>
      </rPr>
      <t>Quinto</t>
    </r>
    <r>
      <rPr>
        <sz val="10"/>
        <rFont val="Arial"/>
        <family val="2"/>
      </rPr>
      <t xml:space="preserve">. Que conforme a lo establecido en el Decreto N.º 36979-MEIC, RTCR 458:2011 Reglamento de Oficialización del Código Eléctrico de Costa Rica para la Seguridad de la Vida y de la Propiedad, artículo 5°, inciso 5.2.4.3, cuando corresponda según el artículo 21 inciso 7 del Reglamento General para Autorizaciones y de Permisos Sanitarios de Funcionamiento Otorgados por el Ministerio de Salud y sus reformas, cumplo con lo ahí exigido. </t>
    </r>
    <r>
      <rPr>
        <b/>
        <sz val="10"/>
        <rFont val="Arial"/>
        <family val="2"/>
      </rPr>
      <t>Sexto.</t>
    </r>
    <r>
      <rPr>
        <sz val="10"/>
        <rFont val="Arial"/>
        <family val="2"/>
      </rPr>
      <t xml:space="preserve"> Que de conformidad con lo establecido en el Reglamento General para Autorizaciones y Permisos Sanitarios de Funcionamiento Otorgados por el Ministerio de Salud en su Artículo 9, Condiciones Previas, mi representada cumple con lo ahí solicitado y para ello suministro la siguiente información según corresponda: (Aplica solo para trámites de permisos sanitarios de funcionamiento por primera vez).
      </t>
    </r>
  </si>
  <si>
    <r>
      <rPr>
        <b/>
        <sz val="10"/>
        <rFont val="Arial"/>
        <family val="2"/>
      </rPr>
      <t xml:space="preserve">1. </t>
    </r>
    <r>
      <rPr>
        <sz val="10"/>
        <rFont val="Arial"/>
        <family val="2"/>
      </rPr>
      <t>Resolución municipal de ubicación  - uso de suelo - otorgada por la Municipalidad de Tilarán.</t>
    </r>
  </si>
  <si>
    <r>
      <rPr>
        <b/>
        <sz val="10"/>
        <rFont val="Arial"/>
        <family val="2"/>
      </rPr>
      <t xml:space="preserve">2. </t>
    </r>
    <r>
      <rPr>
        <sz val="10"/>
        <rFont val="Arial"/>
        <family val="2"/>
      </rPr>
      <t>Viabilidad ambiental emitida por SETENA.</t>
    </r>
  </si>
  <si>
    <r>
      <rPr>
        <b/>
        <sz val="10"/>
        <rFont val="Arial"/>
        <family val="2"/>
      </rPr>
      <t xml:space="preserve">3. </t>
    </r>
    <r>
      <rPr>
        <sz val="10"/>
        <rFont val="Arial"/>
        <family val="2"/>
      </rPr>
      <t>Oficio emitido por ente administrador de alcantarillado sanitario indicando que acepta el volúmen y la ca-</t>
    </r>
  </si>
  <si>
    <t>lidad físicoquímica de las aguas residuales del establecimiento que serán vertidas en el alcantarillado sani-</t>
  </si>
  <si>
    <t>tario.</t>
  </si>
  <si>
    <r>
      <rPr>
        <b/>
        <sz val="10"/>
        <rFont val="Arial"/>
        <family val="2"/>
      </rPr>
      <t xml:space="preserve">4. </t>
    </r>
    <r>
      <rPr>
        <sz val="10"/>
        <rFont val="Arial"/>
        <family val="2"/>
      </rPr>
      <t>Permiso de vertido emitido por el MINAE que permita descargar aguas residuales al cuerpo de agua.</t>
    </r>
  </si>
  <si>
    <r>
      <rPr>
        <b/>
        <sz val="10"/>
        <rFont val="Arial"/>
        <family val="2"/>
      </rPr>
      <t xml:space="preserve">5. </t>
    </r>
    <r>
      <rPr>
        <sz val="10"/>
        <rFont val="Arial"/>
        <family val="2"/>
      </rPr>
      <t>Certificado de regencia profesional otorgada por el Colegio Profesional ccorrespondiente.</t>
    </r>
  </si>
  <si>
    <r>
      <rPr>
        <b/>
        <sz val="10"/>
        <rFont val="Arial"/>
        <family val="2"/>
      </rPr>
      <t xml:space="preserve">6. </t>
    </r>
    <r>
      <rPr>
        <sz val="10"/>
        <rFont val="Arial"/>
        <family val="2"/>
      </rPr>
      <t>Certificado de operación del establecimiento otorgado por el Colegio Profesional ccorrespondiente.</t>
    </r>
  </si>
  <si>
    <r>
      <rPr>
        <b/>
        <sz val="10"/>
        <rFont val="Arial"/>
        <family val="2"/>
      </rPr>
      <t xml:space="preserve">7. </t>
    </r>
    <r>
      <rPr>
        <sz val="10"/>
        <rFont val="Arial"/>
        <family val="2"/>
      </rPr>
      <t>Permiso de funcionamiento para calderas vigente, extendido por el ministerio.</t>
    </r>
  </si>
  <si>
    <r>
      <rPr>
        <b/>
        <sz val="10"/>
        <rFont val="Arial"/>
        <family val="2"/>
      </rPr>
      <t xml:space="preserve">8. </t>
    </r>
    <r>
      <rPr>
        <sz val="10"/>
        <rFont val="Arial"/>
        <family val="2"/>
      </rPr>
      <t>Resolución de la DPAH autorizando la utilización de la fuente de emisiones de radiaciones ionizantes.</t>
    </r>
  </si>
  <si>
    <r>
      <rPr>
        <b/>
        <sz val="10"/>
        <rFont val="Arial"/>
        <family val="2"/>
      </rPr>
      <t xml:space="preserve">9. </t>
    </r>
    <r>
      <rPr>
        <sz val="10"/>
        <rFont val="Arial"/>
        <family val="2"/>
      </rPr>
      <t>Contrato asignado por el Colegio de Ingenieros y Aruitectos a los planos constructivos.</t>
    </r>
  </si>
  <si>
    <r>
      <t xml:space="preserve">Además, declaro que la actividad para la cual solicito el PSF, cumple con los requisitos señalados para la solicitud del trámite por primera vez según el Reglamento General para Autorizaciones y Permisos Sanitarios de Funcionamiento Otorgados por el Ministerio de Salud.
</t>
    </r>
    <r>
      <rPr>
        <b/>
        <sz val="10"/>
        <rFont val="Arial"/>
        <family val="2"/>
      </rPr>
      <t>Sétimo</t>
    </r>
    <r>
      <rPr>
        <sz val="10"/>
        <rFont val="Arial"/>
        <family val="2"/>
      </rPr>
      <t xml:space="preserve">. Asimismo, me comprometo a mantener las condiciones debidas por el tiempo de vigencia del permiso y cumplir con los términos de la normativa antes indicada, por ser requisito indispensable para la operación de mi establecimiento, de igual forma me comprometo que todos los servicios brindados y los productos, equipos y materiales que se comercialicen o utilicen dentro del establecimiento que represento, cuando proceda, estarán debidamente autorizados por el Ministerio de Salud y a no ampliar o cambiar de actividad sin la autorización previa de este Ministerio.
</t>
    </r>
    <r>
      <rPr>
        <b/>
        <sz val="10"/>
        <rFont val="Arial"/>
        <family val="2"/>
      </rPr>
      <t>Octavo.</t>
    </r>
    <r>
      <rPr>
        <sz val="10"/>
        <rFont val="Arial"/>
        <family val="2"/>
      </rPr>
      <t xml:space="preserve"> Por lo anterior, quedo apercibido de las consecuencias legales y judiciales, con que la legislación castiga el delito de perjurio. Asimismo, exonero de toda responsabilidad a las autoridades del Ministerio de Salud por el otorgamiento del PSF con base en la presente declaración.</t>
    </r>
    <r>
      <rPr>
        <b/>
        <sz val="10"/>
        <rFont val="Arial"/>
        <family val="2"/>
      </rPr>
      <t xml:space="preserve"> ADEMAS:</t>
    </r>
    <r>
      <rPr>
        <sz val="10"/>
        <rFont val="Arial"/>
        <family val="2"/>
      </rPr>
      <t xml:space="preserve"> conocedor de las consecuencias legales y administrativas de la presente declaración jurada, manifiesto y autorizo en forma expresa para que la autoridad de salud correspondiente, proceda a suspender o a cancelar el Permiso Sanitario de Funcionamiento, según corresponda, y prosiga con la clausura del establecimiento para el cual tramito el presente Permiso Sanitario de Funcionamiento, si se llegase a corroborar alguna falsedad en la presente declaración, errores u omisiones en los documentos aportados, o que los servicios prestados y/o los productos comercializados dentro de mi establecimiento no cuentan con la debida autorización sanitaria. ES TODO.</t>
    </r>
  </si>
  <si>
    <t>Es auténtica:</t>
  </si>
  <si>
    <t>INSTRUCCIONES:
a) En caso de persona jurídica debe aportar la certificación registral o notarial de la personería la cual tendrá una vigencia de un mes. La certificación digital expedida por el Registro Público tendrá una validez de 15 días naturales.
b) En caso de que un tercero realice el trámite se debe adjuntar fotocopia de documento de identificación de quien solicita el PSF (eventual titular), además de la respectiva autorización.
c) Solamente podrá rendir la declaración jurada quien esté facultado legalmente para dicho acto.
d) Si la firma es digital no se requiere de autenticación. Igualmente, no requerirá autenticación si el gestionante realiza el trámite personalmente.</t>
  </si>
  <si>
    <t>USO DE SUELO</t>
  </si>
  <si>
    <t>Coordinación Desarrollo y Control Urbano</t>
  </si>
  <si>
    <t>N° PLANO CATASTRADO:</t>
  </si>
  <si>
    <t>ÁREA DE LA FINCA:</t>
  </si>
  <si>
    <t>EN METROS CUADRADOS</t>
  </si>
  <si>
    <t>EN HECTÁREAS CUADRADAS:</t>
  </si>
  <si>
    <r>
      <t xml:space="preserve">ANCHO DE LA VÍA </t>
    </r>
    <r>
      <rPr>
        <sz val="11"/>
        <color theme="1"/>
        <rFont val="Calibri"/>
        <family val="2"/>
        <scheme val="minor"/>
      </rPr>
      <t>(en metros):</t>
    </r>
  </si>
  <si>
    <t>EXISTE PLAN REGULADOR:</t>
  </si>
  <si>
    <t>TIPO DE ZONA:</t>
  </si>
  <si>
    <r>
      <t xml:space="preserve">SE DA AFECTACIÓN POR RÍOS, CUERPOS DE AGUA O PATRIMONIO NATURAL DEL ESTADO </t>
    </r>
    <r>
      <rPr>
        <sz val="11"/>
        <color theme="1"/>
        <rFont val="Calibri"/>
        <family val="2"/>
        <scheme val="minor"/>
      </rPr>
      <t>(</t>
    </r>
    <r>
      <rPr>
        <sz val="10"/>
        <color theme="1"/>
        <rFont val="Calibri"/>
        <family val="2"/>
        <scheme val="minor"/>
      </rPr>
      <t>Si tiene afectación a-</t>
    </r>
  </si>
  <si>
    <t>plican retiros conforme al artículo 33 de la Ley Forestal y demás relacionados, conexos y vinculantes, mismos que serán</t>
  </si>
  <si>
    <t>establecidos por el INVU mediante sello en el plano catastrado y serán requisito para el Permiso de Construcción o Paten-</t>
  </si>
  <si>
    <t>te).</t>
  </si>
  <si>
    <t>ALTURA DE CONSTRUCCIÓN PARA LA ZONA:</t>
  </si>
  <si>
    <t>Todo lo relacionado con Alturas de Edificaciones, será regulado en su efecto por lo establecido en el ARTÍCULO 99 del Reglamento de construcciones del Instituto Nacional de Vivienda y Urbanismo .</t>
  </si>
  <si>
    <r>
      <t>LOTE MÍNIMO (</t>
    </r>
    <r>
      <rPr>
        <sz val="11"/>
        <color theme="1"/>
        <rFont val="Calibri"/>
        <family val="2"/>
        <scheme val="minor"/>
      </rPr>
      <t>Depende del Uso Solicitado</t>
    </r>
    <r>
      <rPr>
        <b/>
        <sz val="11"/>
        <color theme="1"/>
        <rFont val="Calibri"/>
        <family val="2"/>
        <scheme val="minor"/>
      </rPr>
      <t>):</t>
    </r>
  </si>
  <si>
    <r>
      <t>USO RESIDENCIAL Y COMERCIAL: 150m</t>
    </r>
    <r>
      <rPr>
        <vertAlign val="superscript"/>
        <sz val="10"/>
        <color theme="1"/>
        <rFont val="Calibri"/>
        <family val="2"/>
        <scheme val="minor"/>
      </rPr>
      <t xml:space="preserve">2 </t>
    </r>
    <r>
      <rPr>
        <sz val="10"/>
        <color theme="1"/>
        <rFont val="Calibri"/>
        <family val="2"/>
        <scheme val="minor"/>
      </rPr>
      <t>// USOS DE HOSPEDAJE: 280m</t>
    </r>
    <r>
      <rPr>
        <vertAlign val="superscript"/>
        <sz val="10"/>
        <color theme="1"/>
        <rFont val="Calibri"/>
        <family val="2"/>
        <scheme val="minor"/>
      </rPr>
      <t>2</t>
    </r>
    <r>
      <rPr>
        <sz val="10"/>
        <color theme="1"/>
        <rFont val="Calibri"/>
        <family val="2"/>
        <scheme val="minor"/>
      </rPr>
      <t xml:space="preserve"> // PARCELAS AGRÍCOLAS, PECUARIAS Y FORESTALES: 5000m</t>
    </r>
    <r>
      <rPr>
        <vertAlign val="superscript"/>
        <sz val="10"/>
        <color theme="1"/>
        <rFont val="Calibri"/>
        <family val="2"/>
        <scheme val="minor"/>
      </rPr>
      <t>2</t>
    </r>
    <r>
      <rPr>
        <sz val="10"/>
        <color theme="1"/>
        <rFont val="Calibri"/>
        <family val="2"/>
        <scheme val="minor"/>
      </rPr>
      <t>//.</t>
    </r>
  </si>
  <si>
    <t xml:space="preserve">DENSIDAD: </t>
  </si>
  <si>
    <r>
      <t>USO RESIDENCIAL Y COMERCIAL: 1 Unidad Habitacional por cada 150m</t>
    </r>
    <r>
      <rPr>
        <vertAlign val="superscript"/>
        <sz val="10"/>
        <color theme="1"/>
        <rFont val="Calibri"/>
        <family val="2"/>
        <scheme val="minor"/>
      </rPr>
      <t>2</t>
    </r>
    <r>
      <rPr>
        <sz val="10"/>
        <color theme="1"/>
        <rFont val="Calibri"/>
        <family val="2"/>
        <scheme val="minor"/>
      </rPr>
      <t xml:space="preserve"> // USOS DE HOSPEDAJE: 6 Habitaciones por cada 280m</t>
    </r>
    <r>
      <rPr>
        <vertAlign val="superscript"/>
        <sz val="10"/>
        <color theme="1"/>
        <rFont val="Calibri"/>
        <family val="2"/>
        <scheme val="minor"/>
      </rPr>
      <t>2</t>
    </r>
    <r>
      <rPr>
        <sz val="10"/>
        <color theme="1"/>
        <rFont val="Calibri"/>
        <family val="2"/>
        <scheme val="minor"/>
      </rPr>
      <t xml:space="preserve"> // PARCELAS AGRÍCOLAS, PECUARIAS Y FORESTALES: 1 Vivienda Unifamiliar por lote.</t>
    </r>
  </si>
  <si>
    <t>COBERTURA MÁXIMA:</t>
  </si>
  <si>
    <t>Aplica Artículo 188 del Reglamento de construcciones del Instituto Nacional de Vivienda y Urbanismo. La Cobertura abarca toda construcción asociada (vivienda, edificios, accesos, parqueos, ranchos, piscina, pozos, entre otros). El porcentaje indicado se calcula en relación con el área lote.</t>
  </si>
  <si>
    <t>USO RESIDENCIAL Y COMERCIAL: 75% u 80% en Lote Esquinero // USOS DE HOSPEDAJE: 70% // PARCELAS AGRÍCOLAS, PECUARIAS Y FORESTALES: 15% y Hasta UNA Vivienda Unifamiliar Máximo// INDUSTRIA: 60%.</t>
  </si>
  <si>
    <t xml:space="preserve">RETIROS, COBERTURAS Y ALTURAS PODRÍAN VARIAR EN CASO DE ESCUELAS, TORRES DE TELECOMUNICACIÓN, BARES, ENTRE OTROS, POR LO QUE SE SOLICITA OBSERVAR EL APARTADO “OBSERVACIONES” PARA CONOCER DETALLES ADICIONALES AL USO SOLICITADO. Art. 387 del Reglamento de construcciones del Instituto Nacional de Vivienda y Urbanismo. </t>
  </si>
  <si>
    <r>
      <t>ÁREA DE COBERTURA PARA EL LOTE EN M</t>
    </r>
    <r>
      <rPr>
        <vertAlign val="superscript"/>
        <sz val="10"/>
        <rFont val="Times New Roman"/>
        <family val="1"/>
      </rPr>
      <t>2</t>
    </r>
    <r>
      <rPr>
        <sz val="8"/>
        <rFont val="Times New Roman"/>
        <family val="1"/>
      </rPr>
      <t xml:space="preserve"> (para Residencia o Comercio)</t>
    </r>
  </si>
  <si>
    <t>Si es esquinero</t>
  </si>
  <si>
    <r>
      <rPr>
        <b/>
        <sz val="10"/>
        <rFont val="Times New Roman"/>
        <family val="1"/>
      </rPr>
      <t>ÁREA DE COBERTURA PARA EL LOTE EN M</t>
    </r>
    <r>
      <rPr>
        <vertAlign val="superscript"/>
        <sz val="10"/>
        <rFont val="Times New Roman"/>
        <family val="1"/>
      </rPr>
      <t xml:space="preserve">2 </t>
    </r>
    <r>
      <rPr>
        <sz val="8"/>
        <rFont val="Times New Roman"/>
        <family val="1"/>
      </rPr>
      <t>(para usos de hospedaje)</t>
    </r>
  </si>
  <si>
    <t>ÁREA DE COBERTURA PA-</t>
  </si>
  <si>
    <r>
      <t>RA EL LOTE EN M</t>
    </r>
    <r>
      <rPr>
        <vertAlign val="superscript"/>
        <sz val="10"/>
        <rFont val="Times New Roman"/>
        <family val="1"/>
      </rPr>
      <t>2</t>
    </r>
    <r>
      <rPr>
        <sz val="10"/>
        <rFont val="Times New Roman"/>
        <family val="1"/>
      </rPr>
      <t xml:space="preserve"> </t>
    </r>
    <r>
      <rPr>
        <sz val="8"/>
        <rFont val="Times New Roman"/>
        <family val="1"/>
      </rPr>
      <t>(Aplica solo si el tipo de zona es Parcela Agrícola, Forestal o Pecuaria)</t>
    </r>
  </si>
  <si>
    <t>DENSIDAD</t>
  </si>
  <si>
    <r>
      <t xml:space="preserve">PARA RESIDENCIA O COMERCIO </t>
    </r>
    <r>
      <rPr>
        <b/>
        <sz val="10"/>
        <color theme="1"/>
        <rFont val="Calibri"/>
        <family val="2"/>
        <scheme val="minor"/>
      </rPr>
      <t>(</t>
    </r>
    <r>
      <rPr>
        <sz val="10"/>
        <color theme="1"/>
        <rFont val="Calibri"/>
        <family val="2"/>
        <scheme val="minor"/>
      </rPr>
      <t>N° de Unidades Habitacionales o Comerciales para el lote</t>
    </r>
    <r>
      <rPr>
        <b/>
        <sz val="10"/>
        <color theme="1"/>
        <rFont val="Calibri"/>
        <family val="2"/>
        <scheme val="minor"/>
      </rPr>
      <t>)</t>
    </r>
  </si>
  <si>
    <r>
      <t>DENSIDAD PARA USOS DE HOSPEDAJE (</t>
    </r>
    <r>
      <rPr>
        <sz val="10"/>
        <color theme="1"/>
        <rFont val="Calibri"/>
        <family val="2"/>
        <scheme val="minor"/>
      </rPr>
      <t>N° de habitaciones para el lote</t>
    </r>
    <r>
      <rPr>
        <b/>
        <sz val="11"/>
        <color theme="1"/>
        <rFont val="Calibri"/>
        <family val="2"/>
        <scheme val="minor"/>
      </rPr>
      <t>)</t>
    </r>
  </si>
  <si>
    <t xml:space="preserve">Para Parcelas Agrícolas, Forestales o Pecuarias aplica ÚNICAMENTE 1 Unidad Habitacional y/o todas aquellas estructuras </t>
  </si>
  <si>
    <t>asociadas a la actividad Agrícola, Forestal o Pecuaria dentro del área dada por el 15% de cobertura máxima anotado.</t>
  </si>
  <si>
    <r>
      <t>ALTURA DE CONSTRUCCION</t>
    </r>
    <r>
      <rPr>
        <sz val="11"/>
        <color theme="1"/>
        <rFont val="Calibri"/>
        <family val="2"/>
        <scheme val="minor"/>
      </rPr>
      <t xml:space="preserve"> (una vez y media el ancho de la vía) </t>
    </r>
  </si>
  <si>
    <t>metros lineales.</t>
  </si>
  <si>
    <r>
      <t xml:space="preserve">REGULACIÓN DE ESPACIOS DE PARQUEO: </t>
    </r>
    <r>
      <rPr>
        <sz val="10"/>
        <color indexed="8"/>
        <rFont val="Calibri"/>
        <family val="2"/>
      </rPr>
      <t>Todo lo relacionado con los espacios de Parqueo, será regulado en su defec-</t>
    </r>
  </si>
  <si>
    <t>to por lo establecido en el CAPITULO XVIII del Reglamento de Construcciones del INVU. Serán solicitdos conforme a la acti-</t>
  </si>
  <si>
    <t>vidad al momento de otorgar el Permiso de Construcción o la Patente Comercial.</t>
  </si>
  <si>
    <t>USO SOLICITADO:</t>
  </si>
  <si>
    <t>CONDICIÓN DEL USO SOLICITADO:</t>
  </si>
  <si>
    <t>CONTRA ÉSTA RESOLUCIÓN CABEN LOS RECURSOS DE REVOCATORIA Y APELACIÓN DENTRO DE UN PLAZO DE CINCO DÍAS A PARTIR DE LA NOTIFICACIÓN DE LA MISMA, DE CONFORMIDAD CON EL ARTÍCULO 171 DEL CÓDIGO MUNICIPAL.</t>
  </si>
  <si>
    <t>Según el artículo 12 del Reglamento para la obtención de permisos de construción de la Municipalidad de Tilarán, el certificado de uso de suelo tendrá vigencia por un año.</t>
  </si>
  <si>
    <t>DADO EN TILARÁN EL</t>
  </si>
  <si>
    <t xml:space="preserve">DARST-ERS-009-M-2019 </t>
  </si>
  <si>
    <t>DIRECCION ÁREA RECTORA DE SALUD DE TILARÁN, MINISTERIO</t>
  </si>
  <si>
    <t>DE SALUD, REGIÓN CHOROTEGA, EL DIA</t>
  </si>
  <si>
    <t>Solicitud de Permiso Sanitario de Funcionamiento por</t>
  </si>
  <si>
    <t xml:space="preserve">para el establecimiento </t>
  </si>
  <si>
    <t>RESULTANDO</t>
  </si>
  <si>
    <t>PRIMERO:</t>
  </si>
  <si>
    <t xml:space="preserve">Que el </t>
  </si>
  <si>
    <t>con cédula de identidad</t>
  </si>
  <si>
    <t>en calidad de</t>
  </si>
  <si>
    <t>de la organización</t>
  </si>
  <si>
    <t>interpuso solicitud de Permiso Sanitario de Funcionamiento para el establecimiento</t>
  </si>
  <si>
    <t>con dirección</t>
  </si>
  <si>
    <t>distrito</t>
  </si>
  <si>
    <t>SEGUNDO:</t>
  </si>
  <si>
    <t>Consta en autos se aportó la siguiente documentación</t>
  </si>
  <si>
    <t>Formulario único para la apertura de establecimientos en el cantón de Tilarán</t>
  </si>
  <si>
    <t>Recibo de pago para PSF. N°</t>
  </si>
  <si>
    <t xml:space="preserve">del </t>
  </si>
  <si>
    <t>por</t>
  </si>
  <si>
    <t>El solicitante se encuentre al día en los pagos correspondientes a la CCSS</t>
  </si>
  <si>
    <t>El solicitante se encuentre al día en los pagos correspondientes a FODESAF</t>
  </si>
  <si>
    <t>No registra infracción a la Ley 9028</t>
  </si>
  <si>
    <t>CONSIDERANDO</t>
  </si>
  <si>
    <t xml:space="preserve">Que en materia de PSF, los mismos están definidos por el Decreto N° 39472-S </t>
  </si>
  <si>
    <t xml:space="preserve">“Reglamento General para Autorizaciones y Permisos Sanitarios de Funcionamiento Otorgados </t>
  </si>
  <si>
    <t>por el Ministerio de Salud”.</t>
  </si>
  <si>
    <t xml:space="preserve">Que la solicitud CUMPLE con todas las disposiciones establecidas en el artículo 13 </t>
  </si>
  <si>
    <t>del Decreto 39472-S, el establecimiento se clasifica dentro del</t>
  </si>
  <si>
    <t>del grupo de ries-</t>
  </si>
  <si>
    <t xml:space="preserve">go </t>
  </si>
  <si>
    <t xml:space="preserve">por lo que se procede a otorgar el PSF por </t>
  </si>
  <si>
    <t>años.</t>
  </si>
  <si>
    <t>TERCERO:</t>
  </si>
  <si>
    <t>Que corresponde al gobierno local, previo al funcionamiento de cualquiera de las ac-</t>
  </si>
  <si>
    <t xml:space="preserve">tividades reguladas en el presente decreto, establecer las condiciones de ubicación, por lo que el </t>
  </si>
  <si>
    <t xml:space="preserve">establecimiento de la infraestructura para este comercio, estará sometida a la previa aprobación </t>
  </si>
  <si>
    <t>de la Resolución Municipal de Ubicación, de acuerdo con el reglamento de zonificación del Plan Re-</t>
  </si>
  <si>
    <t>gulador del cantón.</t>
  </si>
  <si>
    <t>CUARTO:</t>
  </si>
  <si>
    <t>Que el Decreto 39472-S permite extender el PSF  por declaración jurada, sin embar-</t>
  </si>
  <si>
    <t xml:space="preserve">go el mismo queda sujeto a la visita de verificación por parte de funcionarios del Área Rectora de </t>
  </si>
  <si>
    <t xml:space="preserve">Salud de Tilarán. </t>
  </si>
  <si>
    <t>QUINTO:</t>
  </si>
  <si>
    <t xml:space="preserve">Que con la Declaración Jurada el representante legal indica que el establecimiento </t>
  </si>
  <si>
    <t>cumple con la normativa nacional vigente y queda apercibido de las consecuencias legales y ju-</t>
  </si>
  <si>
    <t>diciales por perjurio.</t>
  </si>
  <si>
    <t xml:space="preserve">POR TANTO El AREA RECTORA DE SALUD DE TILARAN RESUELVE </t>
  </si>
  <si>
    <t xml:space="preserve">Con fundamento a los artículos 01 y 11 de la Constitución Política de la República; a los artículos </t>
  </si>
  <si>
    <t xml:space="preserve">6, 7 y 11 de la Ley General de la Administración Pública; a los artículos 1, 2, 4, 7, 9, 222, 340, </t>
  </si>
  <si>
    <t xml:space="preserve">355, 356, 357 y 363 de la Ley General de Salud y al  Decreto N° 39472-S “Reglamento General para </t>
  </si>
  <si>
    <t xml:space="preserve">Autorizaciones y Permisos Sanitarios de Funcionamiento Otorgados por el Ministerio de Salud”, se </t>
  </si>
  <si>
    <t>procede a</t>
  </si>
  <si>
    <t xml:space="preserve">Otorgar en el permiso sanitario de funcionamiento por declaración jurada para con la actividad </t>
  </si>
  <si>
    <t>años</t>
  </si>
  <si>
    <t>El mismo queda sujeto a la visita de verificación sanitaria por parte de funcionarios del Área Rec-</t>
  </si>
  <si>
    <t xml:space="preserve">tora de Salud de Tilarán.   </t>
  </si>
  <si>
    <t>Regulación de la Salud</t>
  </si>
  <si>
    <t>Directora Área Rectora de Salud Tilarán</t>
  </si>
  <si>
    <t xml:space="preserve">PERMISO SANITARIO DE FUNCIONAMIENTO DEL </t>
  </si>
  <si>
    <t>MINISTERIO DE SALUD</t>
  </si>
  <si>
    <t xml:space="preserve">                                         N° RCH-DARS-T-</t>
  </si>
  <si>
    <t>REGION RECTORA DE SALUD CHOROTEGA</t>
  </si>
  <si>
    <t>ÁREA RECTORA DE SALUD TILARÁN</t>
  </si>
  <si>
    <t xml:space="preserve">En cumplimiento a lo que establece la Ley General de Salud (N°5395) y el Reglamento general </t>
  </si>
  <si>
    <r>
      <t>para autorizaciones y permisos s</t>
    </r>
    <r>
      <rPr>
        <sz val="9"/>
        <rFont val="Arial"/>
        <family val="2"/>
      </rPr>
      <t>anitarios d</t>
    </r>
    <r>
      <rPr>
        <sz val="10"/>
        <rFont val="Arial"/>
        <family val="2"/>
      </rPr>
      <t xml:space="preserve">e funcionamiento otorgados por el Ministerio de Salud </t>
    </r>
  </si>
  <si>
    <t xml:space="preserve">(DE.39472-S), así como demás normativa vigente, se extiende el presente permiso sanitario de </t>
  </si>
  <si>
    <t>funcionamiento a:</t>
  </si>
  <si>
    <t>NOMBRE DEL ESTABLECIMIENTO</t>
  </si>
  <si>
    <t>RAZÓN SOCIAL:</t>
  </si>
  <si>
    <t>Muñóz Agüero Esteban Josué</t>
  </si>
  <si>
    <t>CÉDULA JURÍDICA:</t>
  </si>
  <si>
    <t>REPRESENTANTE LEGAL:</t>
  </si>
  <si>
    <t>CÉDULA DE IDENTIDAD:</t>
  </si>
  <si>
    <t>2-0711-0195</t>
  </si>
  <si>
    <t>TIPO DE ACTIVIDAD:</t>
  </si>
  <si>
    <t>DIRECCIÓN:</t>
  </si>
  <si>
    <t>CÓDIGOS CIIU</t>
  </si>
  <si>
    <t>TIPO DE RIESGO</t>
  </si>
  <si>
    <t>DADO EN LA CIUDAD DE TILARÁN A LOS</t>
  </si>
  <si>
    <t xml:space="preserve">DEL MES DE </t>
  </si>
  <si>
    <t xml:space="preserve">DE </t>
  </si>
  <si>
    <t>El presente permiso es válido exclusivamente para la actividad y lugar arriba indicado por el período correspondiente, salvo que las condiciones de este o de su funcionamiento, o las infracciones que cometan a la legislación ameriten la suspensión o cancelación anticipada del mismo o la clausura del establecimiento para garantizar la salud de los trabajadores, de la población y del ambiente en general.</t>
  </si>
  <si>
    <t>TIENE VALIDEZ DE</t>
  </si>
  <si>
    <t>AÑOS</t>
  </si>
  <si>
    <r>
      <rPr>
        <u/>
        <sz val="10"/>
        <color rgb="FFC00000"/>
        <rFont val="Arial"/>
        <family val="2"/>
      </rPr>
      <t xml:space="preserve">DEBE SER RENOVADO </t>
    </r>
    <r>
      <rPr>
        <sz val="10"/>
        <color rgb="FFC00000"/>
        <rFont val="Arial"/>
        <family val="2"/>
      </rPr>
      <t>EL</t>
    </r>
  </si>
  <si>
    <t>DE</t>
  </si>
  <si>
    <t xml:space="preserve">Los alcances y condiciones bajo las cuales se otorga este permiso se establecen en la </t>
  </si>
  <si>
    <t>Resolución</t>
  </si>
  <si>
    <t>Director(a) Área Rectora de Salud Tilarán</t>
  </si>
  <si>
    <t>COLÓQUESE EN LUGAR VISIBLE</t>
  </si>
  <si>
    <t>ORIGINAL: Interesado</t>
  </si>
  <si>
    <t>Cc: Expediente del ARS</t>
  </si>
  <si>
    <t>Proceso de Servicios Ciudadanos y Técnicos</t>
  </si>
  <si>
    <t>Cálculo del impuesto de patentes</t>
  </si>
  <si>
    <t>INFORMACIÓN GENERAL</t>
  </si>
  <si>
    <t>Nº FINCA:</t>
  </si>
  <si>
    <t>Nº CÉDULA:</t>
  </si>
  <si>
    <t>PATENTE COMERCIAL SOLICITADA:</t>
  </si>
  <si>
    <t>CODIGO:</t>
  </si>
  <si>
    <t>ACTIVIDADES AUTORIZADAS</t>
  </si>
  <si>
    <t>TIPO DE RIESGO PSF</t>
  </si>
  <si>
    <t xml:space="preserve">CANTIDAD </t>
  </si>
  <si>
    <t>PUESTO</t>
  </si>
  <si>
    <t>SALARIO</t>
  </si>
  <si>
    <t>SALARIO GRUPAL</t>
  </si>
  <si>
    <t>CARGAS SOCIALES 31.36%</t>
  </si>
  <si>
    <t>COSTO MENSUAL</t>
  </si>
  <si>
    <t>1</t>
  </si>
  <si>
    <t>COSTO ANUAL ESTIMADO POR REMUNERACIONES:</t>
  </si>
  <si>
    <t>OTROS COSTOS ANUALES ESTIMADOS:</t>
  </si>
  <si>
    <t>TOTAL COSTOS ANUALES ESTIMADOS:</t>
  </si>
  <si>
    <t>INVERSIÓN INICIAL:</t>
  </si>
  <si>
    <t>Monto</t>
  </si>
  <si>
    <t>Puntaje</t>
  </si>
  <si>
    <t>ZONA:</t>
  </si>
  <si>
    <t>HORARIO:</t>
  </si>
  <si>
    <t>Horas</t>
  </si>
  <si>
    <t>PUNTAJE TOTAL:</t>
  </si>
  <si>
    <t>TOTAL GASTOS ESTIMADOS:</t>
  </si>
  <si>
    <t>COSTO ANUAL ESTIMADO * ( 1+PUNTAJE TOTAL/9 )</t>
  </si>
  <si>
    <t>ACTIVIDAD COMERCIAL SEGÚN AGRUPACIÓN:</t>
  </si>
  <si>
    <t>FACTOR DE UTILIDAD:</t>
  </si>
  <si>
    <t>INGRESO BRUTO ANUAL ESPERADO:</t>
  </si>
  <si>
    <t>INGRESO BRUTO MENSUAL ESPERADO:</t>
  </si>
  <si>
    <r>
      <t>IMPUESTO ANUAL</t>
    </r>
    <r>
      <rPr>
        <sz val="8"/>
        <rFont val="Arial"/>
        <family val="2"/>
      </rPr>
      <t>:</t>
    </r>
  </si>
  <si>
    <t>De ¢ 0,00 hasta ¢ 750,000,000,00</t>
  </si>
  <si>
    <t>De ¢750,000,001,00 hasta ¢ 1,500,000,000,00</t>
  </si>
  <si>
    <t>De ¢ 1,500,000,001,00 hasta ¢ 3,000,000,000,00</t>
  </si>
  <si>
    <t>De ¢ 3,000,000,001,00 hasta ¢ más</t>
  </si>
  <si>
    <t>IMPUESTO ANUAL</t>
  </si>
  <si>
    <t>IMPUESTO TRIMESTRAL</t>
  </si>
  <si>
    <t>n) A PARTIR DEL TRIMESTRE:</t>
  </si>
  <si>
    <t>ACTIVIDAD:</t>
  </si>
  <si>
    <t>1191020000000-02</t>
  </si>
  <si>
    <t>Timbre 2% impuesto de patentes, ley 7788</t>
  </si>
  <si>
    <t>¿En el sector se brinda servicio de recolección de basura?</t>
  </si>
  <si>
    <r>
      <t xml:space="preserve">EJECUTADO POR ( </t>
    </r>
    <r>
      <rPr>
        <sz val="8"/>
        <rFont val="Arial"/>
        <family val="2"/>
      </rPr>
      <t>firma</t>
    </r>
    <r>
      <rPr>
        <b/>
        <sz val="8"/>
        <rFont val="Arial"/>
        <family val="2"/>
      </rPr>
      <t xml:space="preserve"> ):</t>
    </r>
  </si>
  <si>
    <r>
      <t xml:space="preserve">REVISADO POR ( </t>
    </r>
    <r>
      <rPr>
        <sz val="8"/>
        <rFont val="Arial"/>
        <family val="2"/>
      </rPr>
      <t>firma</t>
    </r>
    <r>
      <rPr>
        <b/>
        <sz val="8"/>
        <rFont val="Arial"/>
        <family val="2"/>
      </rPr>
      <t xml:space="preserve"> ):</t>
    </r>
  </si>
  <si>
    <t>AUTORIZADO POR (firma):</t>
  </si>
  <si>
    <t>Municipalidad de Tilarán</t>
  </si>
  <si>
    <t>Administración Tributaria</t>
  </si>
  <si>
    <t>cédula nº:</t>
  </si>
  <si>
    <t>5-0294-0584</t>
  </si>
  <si>
    <t>representada(o) en este acto por</t>
  </si>
  <si>
    <t>y constatándose el cumplimiento de los requisitos establecidos por</t>
  </si>
  <si>
    <t xml:space="preserve">ley; por tanto se resuelve APROBAR el traslado de la(s) licencia(s): </t>
  </si>
  <si>
    <t>ACUARIO</t>
  </si>
  <si>
    <t>La actividad comercial autorizada, se desarrollará en la finca con número según el Registro Público</t>
  </si>
  <si>
    <t>,ubicada</t>
  </si>
  <si>
    <t>debiendo el autorizado ajustarse a la legislación que a continuación se indica:</t>
  </si>
  <si>
    <t>√</t>
  </si>
  <si>
    <t xml:space="preserve">ARTÍCULO Nº 90 bis DEL CÓDIGO MUNICIPAL: La licencia referida en el artículo 88, podrá suspenderse por falta de pago de dos o más trimestres, o bien por incumplimiento de los requisitos ordenados en las leyes para el desarrollo de la actividad. ... </t>
  </si>
  <si>
    <r>
      <t>REGLAMENTO GENERAL PARA EL OTORGAMIENTO DE PERMISOS SANITARIOS DE FUNCIONAMIENTO DEL MINISTERIO DE SALUD</t>
    </r>
    <r>
      <rPr>
        <sz val="8"/>
        <rFont val="Arial"/>
        <family val="2"/>
      </rPr>
      <t>: Ningún establecimiento o actividad a los que se refiere el presente Reglamento, podrá funcionar sin el P.S.F. que otorga el Ministerio,  teniendo potestad la autoridad de salud de ejecutar la clausura inmediata del establecimiento o actividad de conformidad con la Ley General de Salud.</t>
    </r>
  </si>
  <si>
    <r>
      <t>ARTICULO 45 DEL REGLAMENTO GENERAL DE PATENTES COMERCIALES Y SIMILARES DE LA MUNICIPALIDAD DE TILARAN</t>
    </r>
    <r>
      <rPr>
        <sz val="8"/>
        <rFont val="Arial Narrow"/>
        <family val="2"/>
      </rPr>
      <t>,</t>
    </r>
    <r>
      <rPr>
        <sz val="8"/>
        <rFont val="Arial"/>
        <family val="2"/>
      </rPr>
      <t xml:space="preserve"> publicado en la gaceta nº 84 del viernes 02 de mayo del año 2008: Todo espectáculo público, ocasional o permanente, que se programe en el cantón de Tilarán, deberá contar con la correspondiente autorización del Coordinador de Hacienda. En ningún caso, se autorizará el desarrollo de actividades de karaoke, música en vivo, discomóvil, conciertos o similares; sean estas permanentes u ocasionales, más allá de las </t>
    </r>
    <r>
      <rPr>
        <b/>
        <sz val="12"/>
        <rFont val="Arial"/>
        <family val="2"/>
      </rPr>
      <t>01:00</t>
    </r>
    <r>
      <rPr>
        <sz val="8"/>
        <rFont val="Arial"/>
        <family val="2"/>
      </rPr>
      <t xml:space="preserve"> horas.; con ésta hora como límite deberán cesar completamente todas las actividades de este tipo, en virtud de que la Corporación Municipal debe resguardar primordialmente el interés público.</t>
    </r>
  </si>
  <si>
    <t>ARTÍCULO Nº 3 LEY DE LICORES: Los puestos para expendios de licores al menudeo sólo se pueden obtener por medio de remate público, salvo lo que adelante se dispone sobre patente especial para el expendio de toda clase de licores y cerveza.
 La venta de cerveza al menudeo, solamente podrá efectuarse en los puestos de licores y una vez satisfechas las patentes respectivas establecidas o que se establezcan para el expendio de cerveza.</t>
  </si>
  <si>
    <t>ARTÍCULO 20 LEY N°  9505. Todos los patentados tienen la obligación de presentar, cada año, la declaración jurada del impuesto ante la Municipalidad de Tilarán y anexar la fotocopia de la declaración del impuesto sobre la renta del período sujeto a gravar, debidamente recibida por la Dirección General de Tributación, cualquiera que sea la cuantía de sus ingresos o ventas brutas obtenidas. En el mes de enero de cada año, podrá solicitarse en Plataforma de Servicios, el respectivo formulario.</t>
  </si>
  <si>
    <t xml:space="preserve">ARTÍCULO Nº 13 LEY DE JUEGOS: En las capitales de provincia y demás ciudades, los billares públicos sólo podrán abrirse de las cuatro de la tarde a las once de la noche, en los días de trabajo, y de las doce del día a las once de la noche en los días de fiesta legal. En las otras poblaciones, estos establecimientos se abrirán de las doce del día a las diez de la noche en días feriados y de las seis de la tarde a las diez de la noche en los días de trabajo. </t>
  </si>
  <si>
    <t>ASISTENTE TECNICO</t>
  </si>
  <si>
    <t>Original</t>
  </si>
  <si>
    <t>COORDINADOR PROCESO</t>
  </si>
  <si>
    <t>Copia 1:</t>
  </si>
  <si>
    <t>Oficina de gestión de cobros</t>
  </si>
  <si>
    <t>Copia 2:</t>
  </si>
  <si>
    <t>Oficina de catastro y bienes inmuebles</t>
  </si>
  <si>
    <t>UL</t>
  </si>
  <si>
    <t>Colóquese en lugar visible</t>
  </si>
  <si>
    <t>actividades:</t>
  </si>
  <si>
    <t>REGLAMENTO GENERAL PARA EL OTORGAMIENTO DE PERMISOS SANITARIOS DE FUNCIONAMIENTO DEL MINISTERIO DE SALUD: Ningún establecimiento o actividad a los que se refiere el presente Reglamento, podrá funcionar sin el P.S.F. que otorga el Ministerio,  teniendo potestad la autoridad de salud de ejecutar la clausura inmediata del establecimiento o actividad de conformidad con la Ley General de Salud.</t>
  </si>
  <si>
    <r>
      <t>ARTICULO 42 DEL REGLAMENTO GENERAL DE PATENTES COMERCIALES Y SIMILARES DE LA MUNICIPALIDAD DE TILARAN</t>
    </r>
    <r>
      <rPr>
        <sz val="8"/>
        <rFont val="Arial Narrow"/>
        <family val="2"/>
      </rPr>
      <t>,</t>
    </r>
    <r>
      <rPr>
        <sz val="8"/>
        <rFont val="Arial"/>
        <family val="2"/>
      </rPr>
      <t xml:space="preserve"> publicado en Gaceta n° 43 del 03 de marzo de 2014: Todo espectáculo público, ocasional o permanente, que se programe en el cantón de Tilarán, deberá contar con la correspondiente autorización del Coordinador de Hacienda. En ningún caso, se autorizará el desarrollo de actividades de música en vivo, para grupos mayores a tres integrantes, discomóviles, conciertos o similares, sean estos permanentes u ocasionales, más allá de las 01:00 horas. Con ésta hora como límite deberán cesar completamente todas las actividades de este tipo, en virtud de que la Corporación Municipal debe resguardar primordialmente el interés público. Las actividades de karaokes, marimbas y música en vivo con grupos de hasta tres integrantes, no requerirán de la autorización municipal.</t>
    </r>
  </si>
  <si>
    <t xml:space="preserve">ARTÍCULO 3 LEY N°  9047-2012 La comercialización al detalle de bebidas con contenido alcohólico requiere licencia de la municipalidad del cantón donde se ubique el negocio. La licencia que otorguen las municipalidades para la comercialización de bebidas con contenido alcohólico se denominará “licencia de expendio de bebidas con contenido alcohólico” y no constituye un activo, por lo que no se puede vender, canjear, arrendar, transferir, traspasar ni enajenar en forma alguna. </t>
  </si>
  <si>
    <t>**********UL**********</t>
  </si>
  <si>
    <t>Oficina de Catastro</t>
  </si>
  <si>
    <t>GOBIERNO MUNICIPAL DE TILARÁN</t>
  </si>
  <si>
    <t>CERTIFICADO DE PATENTE COMERCIAL</t>
  </si>
  <si>
    <t>NOMBRE DEL PATENTADO:</t>
  </si>
  <si>
    <r>
      <t xml:space="preserve">EL PORTADOR DE LA </t>
    </r>
    <r>
      <rPr>
        <b/>
        <sz val="9"/>
        <rFont val="Tahoma"/>
        <family val="2"/>
      </rPr>
      <t>CÉDULA NÚMERO:</t>
    </r>
    <r>
      <rPr>
        <b/>
        <sz val="10"/>
        <rFont val="Tahoma"/>
        <family val="2"/>
      </rPr>
      <t xml:space="preserve"> </t>
    </r>
  </si>
  <si>
    <t xml:space="preserve">HA CUMPLIDO CON LOS REQUISITOS NECESARIOS PARA OTORGARLE LA(S) </t>
  </si>
  <si>
    <t>LICENCIA(S) MUNICIPALES HASTA EL 31 DE DICIEMBRE DEL AÑO:</t>
  </si>
  <si>
    <t>////Colóquese en lugar visible////</t>
  </si>
  <si>
    <t>Permiso Sanitario de Funcionamiento #</t>
  </si>
  <si>
    <t>DEL</t>
  </si>
  <si>
    <t>El establecimiento se clasifica dentro del CIIU</t>
  </si>
  <si>
    <t>del grupo de riesgo</t>
  </si>
  <si>
    <t xml:space="preserve">por lo que el Área Rectora de Salud, procedión a otorgar el PSF por </t>
  </si>
  <si>
    <t>años, debiendo renovarse el</t>
  </si>
  <si>
    <t>GOBIERNO LOCAL DE TILARAN</t>
  </si>
  <si>
    <t xml:space="preserve">INFORME ADMINISTRATIVO PARA EL OTORGAMIENTO Y CALIFICACIÓN </t>
  </si>
  <si>
    <t>DE LICENCIAS PARA EL EXPENDIO DE LICOR</t>
  </si>
  <si>
    <t>Ley de Regulación y Comercialización de bebidas con contenido alcohólico N° 9047</t>
  </si>
  <si>
    <t>EL SUSCRITO,</t>
  </si>
  <si>
    <t>, PORTADOR DE LA CÉDULA DE IDENTIDAD N°</t>
  </si>
  <si>
    <t>EN MI CONDICIÓN DE</t>
  </si>
  <si>
    <t>HAGO CONSTAR QUE PROCEDÍ A VALORAR LA PRESENTE SOLICI-</t>
  </si>
  <si>
    <t>TUD PARA EL OTORGAMIENTO DE UNA LICENCIA PARA EL EXPENDIO DE LICOR, DETERMINÁNDOSE QUE EL PROYECTO:</t>
  </si>
  <si>
    <t>NO CUMPLE</t>
  </si>
  <si>
    <t>con las condiciones para otorgar la licencia N°:</t>
  </si>
  <si>
    <t>LCBCA</t>
  </si>
  <si>
    <t xml:space="preserve">y la categoría </t>
  </si>
  <si>
    <t>EL HORARIO SERÁ EL SIGUIENTE:</t>
  </si>
  <si>
    <t>1. INFORMACIÓN GENERAL</t>
  </si>
  <si>
    <t>UBICACIÓN:</t>
  </si>
  <si>
    <t>N° DE FINCA:</t>
  </si>
  <si>
    <t>DISTRITO:</t>
  </si>
  <si>
    <t>PATENTADO  (comercial):</t>
  </si>
  <si>
    <t>2. CALIFICACIÓN DE LICENCIAS PARA EL EXPENDIO DE LICOR</t>
  </si>
  <si>
    <t>P= ((0,6 * pe/NTcs) + (0,3 * van/VNcs) + (0,1 * ate/Atcs)) *100</t>
  </si>
  <si>
    <t xml:space="preserve">P: </t>
  </si>
  <si>
    <t>Puntaje obtenido por el negocio.</t>
  </si>
  <si>
    <t xml:space="preserve">pe: </t>
  </si>
  <si>
    <t>Personal promedio empleado por el negocio durante el último período fiscal.</t>
  </si>
  <si>
    <t xml:space="preserve">NTcs: </t>
  </si>
  <si>
    <t>Parámetro de referencia para el número de trabajadores de los sectores de comercio y servicios.</t>
  </si>
  <si>
    <t xml:space="preserve">van: </t>
  </si>
  <si>
    <t>Valor de las ventas anuales netas del negocio en el último período fiscal.</t>
  </si>
  <si>
    <t xml:space="preserve">VNcs: </t>
  </si>
  <si>
    <t>Parámetro monetario de referencia para las ventas netas de los sectores de comercio y servicios.</t>
  </si>
  <si>
    <t>ate:</t>
  </si>
  <si>
    <t>Valor de los activos totales netos de la empresa en el último período fiscal.</t>
  </si>
  <si>
    <t xml:space="preserve">ATcs: </t>
  </si>
  <si>
    <t>Parámetro monetario de referencia para los activos netos de los sectores de comercio y servicios.</t>
  </si>
  <si>
    <t>pe</t>
  </si>
  <si>
    <t>NTcs</t>
  </si>
  <si>
    <t>Conozca el Tamaño de su Empresa</t>
  </si>
  <si>
    <t>van</t>
  </si>
  <si>
    <t>http://pyme.go.cr/cuadro5.php?id=1</t>
  </si>
  <si>
    <t>VNcs</t>
  </si>
  <si>
    <t>ate</t>
  </si>
  <si>
    <t>ATcs</t>
  </si>
  <si>
    <t xml:space="preserve">Con sustento en la anterior fórmula, las licencias se clasificarán en las siguientes subcategorías de acuerdo con el </t>
  </si>
  <si>
    <t>puntaje obtenido:</t>
  </si>
  <si>
    <t xml:space="preserve">Subcategoría 1. </t>
  </si>
  <si>
    <t>puntaje obtenido menor o igual a 10</t>
  </si>
  <si>
    <t xml:space="preserve">Subcategoría 2. </t>
  </si>
  <si>
    <t>puntaje obtenido mayor de 10 y menor o igual a 35</t>
  </si>
  <si>
    <t xml:space="preserve">Subcategoría 3. </t>
  </si>
  <si>
    <t>puntaje obtenido mayor de 35, pero menor o igual a 100</t>
  </si>
  <si>
    <t xml:space="preserve">Subcategoría 4. </t>
  </si>
  <si>
    <t>puntaje obtenido mayor de 100</t>
  </si>
  <si>
    <t>RESULTADO</t>
  </si>
  <si>
    <t>Resolución No. 015-2017.' Ministerio de Economía, Industria y Comercio: Dirección General de Apoyo a la Pequeña y Mediana Empresa.-San José a las catorce horas del 17 de marzo del dos mil diecisiete.</t>
  </si>
  <si>
    <r>
      <t xml:space="preserve">c) Para determinar el tamaño de las empresas de los sectores de comercio y servicios, se utilizará la siguiente fórmula: </t>
    </r>
    <r>
      <rPr>
        <b/>
        <sz val="10"/>
        <color indexed="10"/>
        <rFont val="Arial"/>
        <family val="2"/>
      </rPr>
      <t>P= [(0,6 x pe/30) + (0,3 x inpf/C3.092.899.107) + (0,1 x an/C966.781.718)] x 100</t>
    </r>
  </si>
  <si>
    <t>3 ¿EL ESTABLECIMIENTO  CUENTA CON CONDICIONES MÍNIMAS PARA SERVICIO DE RESTAURANTE?</t>
  </si>
  <si>
    <t>4 EL ESTABLECIMIENTO CUENTA CON DECLARATORIA DE INTERÉS TURÍSTICO (ICT), PARA:</t>
  </si>
  <si>
    <t>Empresas de hospedaje con menos de quince habitaciones.</t>
  </si>
  <si>
    <t>Empresas de hospedaje con quince o más habitaciones.</t>
  </si>
  <si>
    <t>Marinas y atracaderos.</t>
  </si>
  <si>
    <t xml:space="preserve">Empresas gastronómicas. </t>
  </si>
  <si>
    <t xml:space="preserve">Centros de diversión nocturna. </t>
  </si>
  <si>
    <t>Actividades temáticas.</t>
  </si>
  <si>
    <t>5 TARIFA TRIMESTRAL POR APLICAR SEGÚN EL TIPO DE LICENCIA:</t>
  </si>
  <si>
    <t>Categoría 1</t>
  </si>
  <si>
    <t>Categoría 2</t>
  </si>
  <si>
    <t>TARIFA CABECERA CANTÓN</t>
  </si>
  <si>
    <r>
      <rPr>
        <b/>
        <sz val="10"/>
        <rFont val="Arial Narrow"/>
        <family val="2"/>
      </rPr>
      <t>1</t>
    </r>
    <r>
      <rPr>
        <sz val="10"/>
        <rFont val="Arial Narrow"/>
        <family val="2"/>
      </rPr>
      <t>) Licoreras y similares (categoría A):</t>
    </r>
  </si>
  <si>
    <r>
      <rPr>
        <b/>
        <sz val="10"/>
        <rFont val="Arial Narrow"/>
        <family val="2"/>
      </rPr>
      <t>2</t>
    </r>
    <r>
      <rPr>
        <sz val="10"/>
        <rFont val="Arial Narrow"/>
        <family val="2"/>
      </rPr>
      <t>) Cantinas, bares y tabernas sin actividad de baile (categoría B1):</t>
    </r>
  </si>
  <si>
    <r>
      <rPr>
        <b/>
        <sz val="10"/>
        <rFont val="Arial Narrow"/>
        <family val="2"/>
      </rPr>
      <t>3</t>
    </r>
    <r>
      <rPr>
        <sz val="10"/>
        <rFont val="Arial Narrow"/>
        <family val="2"/>
      </rPr>
      <t>) Salones de baile, discotecas, clubes nocturnos y cabarés con actividad de baile (categoría B2):</t>
    </r>
  </si>
  <si>
    <r>
      <rPr>
        <b/>
        <sz val="10"/>
        <rFont val="Arial Narrow"/>
        <family val="2"/>
      </rPr>
      <t>4</t>
    </r>
    <r>
      <rPr>
        <sz val="10"/>
        <rFont val="Arial Narrow"/>
        <family val="2"/>
      </rPr>
      <t>) Restaurantes y similares (categoría C):</t>
    </r>
  </si>
  <si>
    <r>
      <rPr>
        <b/>
        <sz val="10"/>
        <rFont val="Arial Narrow"/>
        <family val="2"/>
      </rPr>
      <t>5</t>
    </r>
    <r>
      <rPr>
        <sz val="10"/>
        <rFont val="Arial Narrow"/>
        <family val="2"/>
      </rPr>
      <t>) Mini - súper (categoría D1):</t>
    </r>
  </si>
  <si>
    <r>
      <rPr>
        <b/>
        <sz val="10"/>
        <rFont val="Arial Narrow"/>
        <family val="2"/>
      </rPr>
      <t>6</t>
    </r>
    <r>
      <rPr>
        <sz val="10"/>
        <rFont val="Arial Narrow"/>
        <family val="2"/>
      </rPr>
      <t xml:space="preserve">) Supermercado (categoría D2): </t>
    </r>
  </si>
  <si>
    <r>
      <rPr>
        <b/>
        <sz val="10"/>
        <rFont val="Arial Narrow"/>
        <family val="2"/>
      </rPr>
      <t>7</t>
    </r>
    <r>
      <rPr>
        <sz val="10"/>
        <rFont val="Arial Narrow"/>
        <family val="2"/>
      </rPr>
      <t>) Empresas de hospedaje con menos de quince habitaciones (Categorías E.1.a):</t>
    </r>
  </si>
  <si>
    <r>
      <rPr>
        <b/>
        <sz val="10"/>
        <rFont val="Arial Narrow"/>
        <family val="2"/>
      </rPr>
      <t>8</t>
    </r>
    <r>
      <rPr>
        <sz val="10"/>
        <rFont val="Arial Narrow"/>
        <family val="2"/>
      </rPr>
      <t xml:space="preserve">) Empresas de hospedaje con quince o más habitaciones (Categorías E.1.b): Un impuesto igual a dos salarios base. </t>
    </r>
  </si>
  <si>
    <r>
      <rPr>
        <b/>
        <sz val="10"/>
        <rFont val="Arial Narrow"/>
        <family val="2"/>
      </rPr>
      <t>9</t>
    </r>
    <r>
      <rPr>
        <sz val="10"/>
        <rFont val="Arial Narrow"/>
        <family val="2"/>
      </rPr>
      <t xml:space="preserve">) Marinas y atracaderos declarados de interés turístico por el ICT (categoría E3): </t>
    </r>
  </si>
  <si>
    <r>
      <rPr>
        <b/>
        <sz val="10"/>
        <rFont val="Arial Narrow"/>
        <family val="2"/>
      </rPr>
      <t>10</t>
    </r>
    <r>
      <rPr>
        <sz val="10"/>
        <rFont val="Arial Narrow"/>
        <family val="2"/>
      </rPr>
      <t xml:space="preserve">) Empresas gastronómicas declaradas de interés turístico por el I.C.T (categoría E3): </t>
    </r>
  </si>
  <si>
    <r>
      <rPr>
        <b/>
        <sz val="10"/>
        <rFont val="Arial Narrow"/>
        <family val="2"/>
      </rPr>
      <t>11</t>
    </r>
    <r>
      <rPr>
        <sz val="10"/>
        <rFont val="Arial Narrow"/>
        <family val="2"/>
      </rPr>
      <t xml:space="preserve">) Centros de diversión nocturna declarados de interés turístico por el I.C.T (categoría E4): </t>
    </r>
  </si>
  <si>
    <r>
      <rPr>
        <b/>
        <sz val="10"/>
        <rFont val="Arial Narrow"/>
        <family val="2"/>
      </rPr>
      <t>12</t>
    </r>
    <r>
      <rPr>
        <sz val="10"/>
        <rFont val="Arial Narrow"/>
        <family val="2"/>
      </rPr>
      <t>) Actividades temáticas declaradas de interés turístico por el I.C.T (categoría E5):</t>
    </r>
  </si>
  <si>
    <t>TARIFA TRIMESTRAL APLICABLE</t>
  </si>
  <si>
    <t>21 21 01 00 00 00 0 0C</t>
  </si>
  <si>
    <t>Licencia de expendio de bebidas con contenido alcohólico</t>
  </si>
  <si>
    <t>TIMBRE ANUAL</t>
  </si>
  <si>
    <t>11 91 02 00 00 00 0 03</t>
  </si>
  <si>
    <t>Timbre pro parque, Ley 7788</t>
  </si>
  <si>
    <t>A PARTIR DEL TRIMESTRE:</t>
  </si>
  <si>
    <t>HECHO POR:</t>
  </si>
  <si>
    <r>
      <t xml:space="preserve">RESOLUCIÓN:                      </t>
    </r>
    <r>
      <rPr>
        <b/>
        <sz val="8"/>
        <rFont val="Arial"/>
        <family val="2"/>
      </rPr>
      <t xml:space="preserve">  </t>
    </r>
    <r>
      <rPr>
        <sz val="8"/>
        <rFont val="Arial"/>
        <family val="2"/>
      </rPr>
      <t>LCBCA</t>
    </r>
  </si>
  <si>
    <t xml:space="preserve">Vista la solicitud de licencia para la comercialización de bebidas con contenido alcohólico presentada </t>
  </si>
  <si>
    <t>ésta Coordinación resuelve de conformidad con el acuerdo municipal</t>
  </si>
  <si>
    <t xml:space="preserve">n° 001, tomado en la Sesión Extraordinaria n° 068 del 22 de octubre del año 2012, </t>
  </si>
  <si>
    <t>APROBAR</t>
  </si>
  <si>
    <t>licencia para la comercialización de bebidas con contenido alcohólico, para el funcionmiento del esta-</t>
  </si>
  <si>
    <t>blecimiento</t>
  </si>
  <si>
    <t>ubicado en la finca matrícula</t>
  </si>
  <si>
    <t>asignándosele la categoría</t>
  </si>
  <si>
    <t>con horario:</t>
  </si>
  <si>
    <t xml:space="preserve"> el autorizado ajustarse a la legislación que a continuación se indica:</t>
  </si>
  <si>
    <r>
      <t xml:space="preserve">La comercialización al detalle de bebidas con contenido alcohólico requiere licencia de la municipalidad del cantón donde se ubique el negocio. La licencia que otorguen las municipalidades para la comercialización de bebidas con contenido alcohólico se denominará “licencia de expendio de bebidas con contenido alcohólico” y no constituye un activo, por lo que no se puede vender, canjear, arrendar, transferir, traspasar ni enajenar en forma alguna. </t>
    </r>
    <r>
      <rPr>
        <b/>
        <sz val="8"/>
        <rFont val="Arial"/>
        <family val="2"/>
      </rPr>
      <t>ARTÍCULO 3 LEY N°  9047-2012</t>
    </r>
  </si>
  <si>
    <r>
      <t xml:space="preserve">Ésta licencia podrá suspenderse por falta de pago, o bien, por incumplimiento de los requisitos y las prohibiciones establecidos por esta ley y su reglamento, que regulan el desarrollo de la actividad. El pago extemporáneo de los derechos trimestrales está sujeto a una multa del uno por ciento (1%) por mes sobre el monto no pagado o fracción de mes hasta un máximo de un veinte por ciento (20%), y al pago de intereses. </t>
    </r>
    <r>
      <rPr>
        <b/>
        <sz val="8"/>
        <rFont val="Arial"/>
        <family val="2"/>
      </rPr>
      <t>ARTÍCULO 10 LEY N°  9047-2012</t>
    </r>
  </si>
  <si>
    <r>
      <t xml:space="preserve">La edad mínima para el consumo de bebidas con contenido alcohólico será de dieciocho años cumplidos. Los expendedores de bebidas con contenido alcohólico deberán solicitar la cédula de identificación u otro documento público oficial cuando tengan dudas con respecto a la edad de la persona, a fin de cumplir con la prohibición del expendio, a título oneroso o el otorgamiento gratuito, de bebidas con contenido alcohólico a personas menores de edad.  </t>
    </r>
    <r>
      <rPr>
        <b/>
        <sz val="8"/>
        <rFont val="Arial"/>
        <family val="2"/>
      </rPr>
      <t>ARTÍCULO 13 LEY N°  9047-2012</t>
    </r>
  </si>
  <si>
    <r>
      <t xml:space="preserve">Será sancionado con una multa de entre uno y diez salarios base quien: a) Exceda las limitaciones de comercialización de la licencia permanente o licencia temporal con que opere. b) Comercialice bebidas con contenido alcohólico fuera de los horarios establecidos para su licencia. c) Venda, canjee, arriende, transfiera, enajene, traspase o subarriende de forma alguna la licencia o por cualquier medio permita su utilización indebida por terceros en contravención de lo dispuesto en el artículo 3 de esta ley. </t>
    </r>
    <r>
      <rPr>
        <b/>
        <sz val="8"/>
        <rFont val="Arial"/>
        <family val="2"/>
      </rPr>
      <t>ARTÍCULO 14 LEY N°  9047-2012</t>
    </r>
  </si>
  <si>
    <r>
      <t xml:space="preserve">Quien venda o facilite bebidas con contenido alcohólico a menores de edad y a personas con limitaciones cognoscitivas y volitivas será sancionado con una multa de entre uno y quince salarios base. La permanencia de personas menores de edad en los establecimientos con licencia clase B y E4 será sancionada con una multa de entre uno y quince salarios base.  </t>
    </r>
    <r>
      <rPr>
        <b/>
        <sz val="8"/>
        <rFont val="Arial"/>
        <family val="2"/>
      </rPr>
      <t>ARTÍCULO 16 LEY N°  9047-2012</t>
    </r>
  </si>
  <si>
    <r>
      <t xml:space="preserve">Quien venda bebidas con contenido alcohólico en las vías públicas y sitios públicos, casas de habitación y en aquellos otros lugares donde se desarrollan actividades deportivas, mientras se efectúa el espectáculo, recibirán sanción de entre diez y treinta días multa.  </t>
    </r>
    <r>
      <rPr>
        <b/>
        <sz val="8"/>
        <rFont val="Arial"/>
        <family val="2"/>
      </rPr>
      <t>ARTÍCULO 19 LEY N°  9047-2012</t>
    </r>
  </si>
  <si>
    <r>
      <t xml:space="preserve">Quien expenda o facilite, a título oneroso o gratuito, bebidas con contenido alcohólico a menores de edad o a personas con evidentes limitaciones cognoscitivas y volitivas, recibirá sanción de seis meses a tres años de prisión y se ordenará el cierre del establecimiento..  </t>
    </r>
    <r>
      <rPr>
        <b/>
        <sz val="8"/>
        <rFont val="Arial"/>
        <family val="2"/>
      </rPr>
      <t>ARTÍCULO 22 LEY N°  9047-2012</t>
    </r>
  </si>
  <si>
    <r>
      <t xml:space="preserve">Una vez aprobada la licencia en la municipalidad, deberá ser cancelada en un plazo máximo de </t>
    </r>
    <r>
      <rPr>
        <sz val="12"/>
        <rFont val="Arial"/>
        <family val="2"/>
      </rPr>
      <t>quince días</t>
    </r>
    <r>
      <rPr>
        <sz val="8"/>
        <rFont val="Arial"/>
        <family val="2"/>
      </rPr>
      <t xml:space="preserve"> hábiles en las cajas recaudadoras de la Municipalidad, a partir del día siguiente a su notificación. En caso de no cumplirse con ese plazo, se procederá a archivar la solicitud sin más trámite.</t>
    </r>
  </si>
  <si>
    <t>Cc:</t>
  </si>
  <si>
    <t>CERTIFICADO DE PATENTE DE LICORES</t>
  </si>
  <si>
    <t>N° PATENTE:</t>
  </si>
  <si>
    <t>CATEGORÍA:</t>
  </si>
  <si>
    <t>Nº TELEFÓNO:</t>
  </si>
  <si>
    <t>CORREO ELECTRÓNICO:</t>
  </si>
  <si>
    <t>Tilarán,</t>
  </si>
  <si>
    <t>ORIGINAL:</t>
  </si>
  <si>
    <t>Patentado</t>
  </si>
  <si>
    <t>COPIA:</t>
  </si>
  <si>
    <r>
      <rPr>
        <b/>
        <sz val="10"/>
        <rFont val="Arial"/>
        <family val="2"/>
      </rPr>
      <t xml:space="preserve">3. </t>
    </r>
    <r>
      <rPr>
        <sz val="10"/>
        <rFont val="Arial"/>
        <family val="2"/>
      </rPr>
      <t>Oficio emitido por ente administrador de alcantarillado sanitario indicando que acepta el volúmen y la calidad físicoquímica de las aguas residuales del establecimiento que serán vertidas en el alcantarillado sanitario.</t>
    </r>
  </si>
  <si>
    <r>
      <rPr>
        <b/>
        <sz val="10"/>
        <rFont val="Arial"/>
        <family val="2"/>
      </rPr>
      <t xml:space="preserve">6. </t>
    </r>
    <r>
      <rPr>
        <sz val="10"/>
        <rFont val="Arial"/>
        <family val="2"/>
      </rPr>
      <t>Certificado de operación del establecimiento otorgado por el Colegio Profesional correspondiente.</t>
    </r>
  </si>
  <si>
    <t>Actividades de la administración pública en general</t>
  </si>
  <si>
    <t>Alquiler de cintas de video y discos.</t>
  </si>
  <si>
    <t>7130</t>
  </si>
  <si>
    <t>Actividades combinadas de apoyo a instalaciones (mantenimiento, edificios y eliminación de sus residuos)</t>
  </si>
  <si>
    <t>Actividades combinadas de servicios administrativos de oficina</t>
  </si>
  <si>
    <t>Actividades de agencias de cobro y agencias de calificación crediticia</t>
  </si>
  <si>
    <t>7495</t>
  </si>
  <si>
    <t>Actividades de agencias de empleos.</t>
  </si>
  <si>
    <t>Actividades de agencias de noticias</t>
  </si>
  <si>
    <t>Actividades de agencias de viajes</t>
  </si>
  <si>
    <t>Actividades de arquitectura e ingeniería y actividades conexas de consultoría técnica (incluye servicios de ingeniería, arquitectura, dibujo de planos, diseño de edificios, servicios geodésicos, elaboración de proyectos de ingeniería civil, hidráulica, eléctrica, química, mecánica, industrial, planificación urbana, arquitectura paisajista.</t>
  </si>
  <si>
    <t>Actividades de asociaciones empresariales y de empleadores.</t>
  </si>
  <si>
    <t>Actividades de asociaciones profesionales</t>
  </si>
  <si>
    <t>Actividades de bibliotecas y archivos</t>
  </si>
  <si>
    <t>Actividades de centros de llamadas (call center)</t>
  </si>
  <si>
    <t>Actividades de consultoría de gestión</t>
  </si>
  <si>
    <t xml:space="preserve">Actividades de consultoría informática y gestión de instalaciones de informática </t>
  </si>
  <si>
    <t>7220</t>
  </si>
  <si>
    <t>Actividades de contabilidad, teneduría de libros y auditoría; consultoría fiscal; asesoramiento en materia de impuestos</t>
  </si>
  <si>
    <t>Actividades de distribución de películas, videocintas y programas de televisión</t>
  </si>
  <si>
    <t>9212</t>
  </si>
  <si>
    <t>Actividades de fotografía (estudios fotográficos)</t>
  </si>
  <si>
    <t>Actividades de investigación</t>
  </si>
  <si>
    <t>Actividades de mantenimiento del orden público y de seguridad (salas de juicio, centros penitenciarios y correcciones de menores)</t>
  </si>
  <si>
    <t>Actividades de mensajería (oficinas administrativas de mensajeros)</t>
  </si>
  <si>
    <t>Nuevo</t>
  </si>
  <si>
    <t>Actividades de museos y conservación de lugares y edificios históricos</t>
  </si>
  <si>
    <t>9231</t>
  </si>
  <si>
    <t>Actividades de oficinas principales</t>
  </si>
  <si>
    <t>Actividades de organizaciones políticas</t>
  </si>
  <si>
    <t>Actividades de otras asociaciones n.c.p.</t>
  </si>
  <si>
    <t>Actividades de planes de seguridad social de afiliación obligatoria</t>
  </si>
  <si>
    <t xml:space="preserve">Actividades de programación informática
</t>
  </si>
  <si>
    <t>Actividades de seguridad privada</t>
  </si>
  <si>
    <t>Actividades de servicio de manutención y cuidado de paisajes
(jardines, áreas verdes).</t>
  </si>
  <si>
    <t>Actividades de servicios de sistemas de seguridad</t>
  </si>
  <si>
    <t>Actividades de sindicatos</t>
  </si>
  <si>
    <t>Actividades de telecomunicaciones alámbricas</t>
  </si>
  <si>
    <t>Actividades de telecomunicaciones inalámbricas</t>
  </si>
  <si>
    <t>7499</t>
  </si>
  <si>
    <t>Actividades de telecomunicaciones por satélite</t>
  </si>
  <si>
    <t>Actividades especializadas de diseño (diseñadores de calzado, ropa)</t>
  </si>
  <si>
    <t>Actividades inmobiliarias realizadas a cambio de una retribución o por contrata</t>
  </si>
  <si>
    <t>Actividades inmobiliarias realizadas con bienes propios o arrendados (oficinas de bienes raíces)</t>
  </si>
  <si>
    <t>Actividades jurídicas (oficinas de abogados)</t>
  </si>
  <si>
    <t>Actividades postales (oficinas administrativas correos)</t>
  </si>
  <si>
    <t>Administración de mercados financieros (bolsa de valores)</t>
  </si>
  <si>
    <t>Alquiler y arrendamiento de equipo recreativo y deportivo</t>
  </si>
  <si>
    <t>Alquiler y arrendamiento de otros efectos personales
y enseres domésticos</t>
  </si>
  <si>
    <t>Alquiler y arrendamiento de otros tipos de maquinaria, equipo y bienes tangibles</t>
  </si>
  <si>
    <t>Alquiler y arrendamiento de vehículos automotores</t>
  </si>
  <si>
    <t>Ambulancias de Tipo B: Soporte Intermedio.</t>
  </si>
  <si>
    <t>Ambulancias de Tipo C: Soporte Básico.</t>
  </si>
  <si>
    <t>Construcción de carreteras y lineas de ferrocarril (oficinas)</t>
  </si>
  <si>
    <t>Construcción de edificios (oficinas)</t>
  </si>
  <si>
    <t>Construcción de otras obras de ingeniería civil (oficinas)</t>
  </si>
  <si>
    <t>Construcción de proyectos de servicios públicos (oficinas)</t>
  </si>
  <si>
    <t>Corretaje de valores y de contratos de productos básicos (oficinas de cambio)</t>
  </si>
  <si>
    <t>Demoliciones (oficinas)</t>
  </si>
  <si>
    <t>Edición de directorios y listas de correo</t>
  </si>
  <si>
    <t>Edición de libros</t>
  </si>
  <si>
    <t>Edición de periódicos, revistas y otras publicaciones periódicas</t>
  </si>
  <si>
    <t>Edición de programas informáticos</t>
  </si>
  <si>
    <t>Establecimiento con servicios de atención en productos naturales y expendio de productos naturales conocidas como macrobióticas.</t>
  </si>
  <si>
    <t>Establecimientos con servicios de atención en quiropráctica.</t>
  </si>
  <si>
    <t>Establecimientos de atención ambulatoria especializada para personas con problemas en el consumo de alcohol y otras drogas.</t>
  </si>
  <si>
    <t>Establecimientos de atención Ambulatoria por profesionales en Enfermería en Salud Mental.</t>
  </si>
  <si>
    <t>Establecimientos de atención Ambulatoria por profesionales en Enfermería Obstétrica.</t>
  </si>
  <si>
    <t>Establecimientos de atención con servicios de albergues para la Atención de las personas que con V.I.H. / SIDA mayor de 18 años hasta 65 años</t>
  </si>
  <si>
    <t>8531</t>
  </si>
  <si>
    <t>Establecimientos de atención con servicios de bronceado corporal</t>
  </si>
  <si>
    <t>Establecimientos de atención con servicios de electrodiagnóstico.</t>
  </si>
  <si>
    <t>Establecimientos que brindan atención a personas con discapacidad en la modalidad de alternativas residenciales</t>
  </si>
  <si>
    <t>Estacionamientos o parqueos públicos, parqueos para maquinaria de empresas constructoras sin mantenimiento.</t>
  </si>
  <si>
    <t>Estudios de mercado y encuestas de opinión pública</t>
  </si>
  <si>
    <t>Fabricación artesanal de papel de tipo biodegradable</t>
  </si>
  <si>
    <t>Fondo de pensiones (oficinas)</t>
  </si>
  <si>
    <t>Fotocopiado, preparación de documentos y otras actividades especializadas de apoyo de oficina</t>
  </si>
  <si>
    <t>Instalación de maquinaria y equipo industrial (oficinas)</t>
  </si>
  <si>
    <t>Instalaciones de fontanería, de calefacción y de aire acondicionado</t>
  </si>
  <si>
    <t>Instalaciones eléctricas (oficinas)</t>
  </si>
  <si>
    <t>Investigaciones y desarrollo experimental en el campo de las ciencias naturales y la ingeniería</t>
  </si>
  <si>
    <t>Investigaciones y desarrollo experimental en el campo de las ciencias sociales y las humanidades</t>
  </si>
  <si>
    <t>Limpieza general de edificios</t>
  </si>
  <si>
    <t>Organización de convenciones y exposiciones comerciales</t>
  </si>
  <si>
    <t>Otras actividades de apoyo al transporte</t>
  </si>
  <si>
    <t>Otras actividades de apoyo al transporte (incluye agencias de aduanas, tramitación de documentos de transporte, etc)</t>
  </si>
  <si>
    <t>Otras actividades de dotación de recursos humanos</t>
  </si>
  <si>
    <t xml:space="preserve">Otras actividades de edición </t>
  </si>
  <si>
    <t>2219</t>
  </si>
  <si>
    <t>Otras actividades de servicios de apoyo a las empresas n.c.p.</t>
  </si>
  <si>
    <t>Otras actividades de servicios de información n.c.p</t>
  </si>
  <si>
    <t xml:space="preserve">Otras actividades de tecnología de información y servicios informáticos.
</t>
  </si>
  <si>
    <t>Otras actividades de telecomunicaciones (incluye los café internet)</t>
  </si>
  <si>
    <t>Otras actividades de venta al por menor en comercios no especializados entre los que no predominan los productos alimenticios, bebidas o tabaco (almacenes que venden variedad de productos como prendas de vestir, muebles, cosméticos,
artículos de joyería y bisutería, juguetes, artículos de deporte, etc.)</t>
  </si>
  <si>
    <t>Otras actividades de venta al por menor no realizadas en comercios, o mercados</t>
  </si>
  <si>
    <t>Otras actividades especializadas de la construcción (Oficinas)</t>
  </si>
  <si>
    <t>Otras actividades profesionales, científicas y técnicas n.c.p. (consultorías)</t>
  </si>
  <si>
    <t>Otras instalaciones para obras de construcción</t>
  </si>
  <si>
    <t>Otros servicios de reserva y actividades relacionadas</t>
  </si>
  <si>
    <t>Peluquería y otros tratamientos de belleza (salones de belleza, barberías, corte, teñido de cabello , manicura y pedicura)</t>
  </si>
  <si>
    <t>9302</t>
  </si>
  <si>
    <t>Portales Web</t>
  </si>
  <si>
    <t>7230</t>
  </si>
  <si>
    <t>Preparación del terreno (oficinas)</t>
  </si>
  <si>
    <t>4520</t>
  </si>
  <si>
    <t>Procesamiento de datos, hospedaje y actividades conexas</t>
  </si>
  <si>
    <t>Procesamiento de datos, hospedaje y actividades conexas; portales Web.</t>
  </si>
  <si>
    <t>Publicidad</t>
  </si>
  <si>
    <t>Puestos de venta de lotería</t>
  </si>
  <si>
    <t>Regulación de las actividades de organismos que prestan servicios sanitarios, educativos, culturales y otros servicios sociales, excepto servicios de seguridad social</t>
  </si>
  <si>
    <t>Regulación y facilitación de la actividad económica</t>
  </si>
  <si>
    <t>Reparación de aparatos de uso doméstico y equipo doméstico y de jardinería (taller de electrodomésticos como refrigeradoras, lavadoras, capeadoras de césped)</t>
  </si>
  <si>
    <t>Reparación de aparatos electrónicos de consumo (talleres de cámara de videos, televisores, grabadoras, reproductores)</t>
  </si>
  <si>
    <t>Reparación de calzado y artículos de cuero</t>
  </si>
  <si>
    <t>Reparación de computadoras y equipo periférico (incluye pantallas, teclados, impresoras, servidores)</t>
  </si>
  <si>
    <t>Reparación de equipo de comunicaciones (talleres de teléfonos, fax, celulares)</t>
  </si>
  <si>
    <t>Reparación de muebles y accesorios domésticos</t>
  </si>
  <si>
    <t>Reparación de otros efectos personales y enseres domésticos (incluye reparación de relojes, joyas, libros, juguetes, bicicletas, cerrajería)</t>
  </si>
  <si>
    <t>Reproducción de grabaciones</t>
  </si>
  <si>
    <t>Seguros Generales (oficinas)</t>
  </si>
  <si>
    <t xml:space="preserve">Servicio de salas de velación (funerarias) </t>
  </si>
  <si>
    <t>Servicios finacieros, bancos, cooperativas, cajas de ahorro</t>
  </si>
  <si>
    <t>Terminación y acabado de edificios</t>
  </si>
  <si>
    <t>Vehículos de primera intervención extrahospitalaria en dos y cuatro ruedas.</t>
  </si>
  <si>
    <t>Vehículos de rescate.</t>
  </si>
  <si>
    <t>Venta al por mayor a cambio de una retribución o por contrata (oficina de comisionistas)</t>
  </si>
  <si>
    <t>Venta al por mayor de equipo, partes y piezas electrónicos y de
telecomunicaciones</t>
  </si>
  <si>
    <t>Venta al por mayor de maquinaria, equipo y materiales</t>
  </si>
  <si>
    <t>Venta al por mayor de maquinaria, equipo y materiales agropecuarios</t>
  </si>
  <si>
    <t>5150</t>
  </si>
  <si>
    <t>Venta al por mayor de ordenadores, equipo periférico y programas de informática</t>
  </si>
  <si>
    <t>Venta al por mayor de otros enseres domésticos</t>
  </si>
  <si>
    <t>5139</t>
  </si>
  <si>
    <t>Venta al por mayor de otros tipos de maquinaria y equipo</t>
  </si>
  <si>
    <t>Venta al por mayor de productos textiles, prendas de vestir y calzado</t>
  </si>
  <si>
    <t>Venta al por menor de alimentos en comercios especializados (incluye verdulerías, venta de pan y confites)</t>
  </si>
  <si>
    <t>Venta al por menor de aparatos eléctricos de uso doméstico, muebles, equipo de iluminación y otros enseres domésticos en comercios especializados</t>
  </si>
  <si>
    <t>Venta al por menor de artículos de deporte en almacenes
especializados</t>
  </si>
  <si>
    <t>Venta al por menor de artículos de ferretería, pinturas y productos de vidrio en comercios especializados (no incluye o comercializa precursores u otros solventes peligrosos, ni preparación de pinturas)</t>
  </si>
  <si>
    <t>Venta al por menor de artículos de segunda mano</t>
  </si>
  <si>
    <t>Venta al por menor de bebidas en comercios especializados (licoreras)</t>
  </si>
  <si>
    <t>Venta al por menor de computadoras, unidades periféricas, programas de informática (software) y equipos de elecomunicaciones en comercios especializados</t>
  </si>
  <si>
    <t>Venta al por menor de equipo de audio y video en comercios especializados</t>
  </si>
  <si>
    <t>Venta al por menor de grabaciones musicales y videográficas en almacenes especializados</t>
  </si>
  <si>
    <t>Venta al por menor de juegos y juguetes en almacenes especializados.</t>
  </si>
  <si>
    <t>Venta al por menor de libros, periódicos y artículos de papelería en comercios especializados</t>
  </si>
  <si>
    <t>Venta al por menor de otros productos nuevos en comercios especializados</t>
  </si>
  <si>
    <t>Venta al por menor de prendas de vestir, calzado y artículos de cuero en comercios especializados</t>
  </si>
  <si>
    <t>Venta al por menor de productos de tabaco en comercios especializados (cigarreras)</t>
  </si>
  <si>
    <t>Venta al por menor de productos farmacéuticos y medicinales, cosméticos, artículos de tocador y productos macrobióticos, (productos de venta libre)</t>
  </si>
  <si>
    <t>Venta al por menor de productos textiles en comercios especializados</t>
  </si>
  <si>
    <t>Venta al por menor de tapices, alfombras y cubrimientos para paredes y pisos en comercios especializados</t>
  </si>
  <si>
    <t>Venta al por menor en comercios no especializados, con predominio de la venta de alimentos, bebidas y tabaco. (pulperías, abastecedores, minisuper)</t>
  </si>
  <si>
    <t>Nuevo
5211</t>
  </si>
  <si>
    <t>Venta al por menor por correo y por Internet</t>
  </si>
  <si>
    <t>Venta de partes, piezas y accesorios para vehículos automotores (incluye motocicletas y similares)</t>
  </si>
  <si>
    <t>Venta de vehículos automotores</t>
  </si>
  <si>
    <t>Servicio recolección de basura comercial 1</t>
  </si>
  <si>
    <t>0000133</t>
  </si>
  <si>
    <t>Servicio recolección de basura comercial 2</t>
  </si>
  <si>
    <t>0000208</t>
  </si>
  <si>
    <t>Servicio recolección de basura comercial 3</t>
  </si>
  <si>
    <t>000077</t>
  </si>
  <si>
    <t>000011</t>
  </si>
  <si>
    <t>00006</t>
  </si>
  <si>
    <t>0000181</t>
  </si>
  <si>
    <t>000013</t>
  </si>
  <si>
    <t>000060</t>
  </si>
  <si>
    <t>000010</t>
  </si>
  <si>
    <t>0000108</t>
  </si>
  <si>
    <t>000014</t>
  </si>
  <si>
    <t>ALQUILER DE CABALLOS</t>
  </si>
  <si>
    <t>0000156</t>
  </si>
  <si>
    <t>ALQUILER DE CUADRACICLOS</t>
  </si>
  <si>
    <t>0000157</t>
  </si>
  <si>
    <t>ALQUILER DE VIDEOS</t>
  </si>
  <si>
    <t>000032</t>
  </si>
  <si>
    <t>000057</t>
  </si>
  <si>
    <t>0000209</t>
  </si>
  <si>
    <t>000023</t>
  </si>
  <si>
    <t>000030</t>
  </si>
  <si>
    <t>000054</t>
  </si>
  <si>
    <t>0000194</t>
  </si>
  <si>
    <t>000037</t>
  </si>
  <si>
    <t>000017</t>
  </si>
  <si>
    <t>000015</t>
  </si>
  <si>
    <t>BOTANICA</t>
  </si>
  <si>
    <t>0000146</t>
  </si>
  <si>
    <t>000068</t>
  </si>
  <si>
    <t>000071</t>
  </si>
  <si>
    <t>0000191</t>
  </si>
  <si>
    <t>CANCHA SINTETICA BUTBOL 5</t>
  </si>
  <si>
    <t>0000171</t>
  </si>
  <si>
    <t>000018</t>
  </si>
  <si>
    <t>00000501</t>
  </si>
  <si>
    <t>0000113</t>
  </si>
  <si>
    <t>0000159</t>
  </si>
  <si>
    <t>CLUB DE NUTRICION Y BATIDOS</t>
  </si>
  <si>
    <t>0000179</t>
  </si>
  <si>
    <t>0000217</t>
  </si>
  <si>
    <t>0000178</t>
  </si>
  <si>
    <t>CONFECCION DE CORTINAS</t>
  </si>
  <si>
    <t>0000155</t>
  </si>
  <si>
    <t>CONFECCION ROTULOS Y ARTESANIAS</t>
  </si>
  <si>
    <t>0000180</t>
  </si>
  <si>
    <t>0000222</t>
  </si>
  <si>
    <t>CONSTRUCTORA</t>
  </si>
  <si>
    <t>0000185</t>
  </si>
  <si>
    <t>000029</t>
  </si>
  <si>
    <t>000019</t>
  </si>
  <si>
    <t>DISTRI.VARIAS *POLACOS*</t>
  </si>
  <si>
    <t>0000100</t>
  </si>
  <si>
    <t>DISTRIBUIDOR CON BODEGA</t>
  </si>
  <si>
    <t>0000250</t>
  </si>
  <si>
    <t>0000136</t>
  </si>
  <si>
    <t>ELAB. CERVEZA VENTA POR MAYOR</t>
  </si>
  <si>
    <t>0000214</t>
  </si>
  <si>
    <t>00007</t>
  </si>
  <si>
    <t>ELABORACION PRODUCTOS FRITOS</t>
  </si>
  <si>
    <t>0000221</t>
  </si>
  <si>
    <t>0000252</t>
  </si>
  <si>
    <t>0000229</t>
  </si>
  <si>
    <t>000065</t>
  </si>
  <si>
    <t>ENSEÑANZA PRESCOLAR</t>
  </si>
  <si>
    <t>00000500</t>
  </si>
  <si>
    <t>ESTETICA</t>
  </si>
  <si>
    <t>0000151</t>
  </si>
  <si>
    <t>000041</t>
  </si>
  <si>
    <t>000066</t>
  </si>
  <si>
    <t>FABRICA BLOQUES</t>
  </si>
  <si>
    <t>000058</t>
  </si>
  <si>
    <t>000061</t>
  </si>
  <si>
    <t>FABRICA PROCESADORA</t>
  </si>
  <si>
    <t>000055</t>
  </si>
  <si>
    <t>FABRICA PRODUCTO PLATA COLOIDAL</t>
  </si>
  <si>
    <t>0000249</t>
  </si>
  <si>
    <t>000021</t>
  </si>
  <si>
    <t>000022</t>
  </si>
  <si>
    <t>0000120</t>
  </si>
  <si>
    <t>0000153</t>
  </si>
  <si>
    <t>FUTBOLINES</t>
  </si>
  <si>
    <t>000063</t>
  </si>
  <si>
    <t>000064</t>
  </si>
  <si>
    <t>0000226</t>
  </si>
  <si>
    <t>000035</t>
  </si>
  <si>
    <t>0000216</t>
  </si>
  <si>
    <t>0000196</t>
  </si>
  <si>
    <t>000040</t>
  </si>
  <si>
    <t>0000158</t>
  </si>
  <si>
    <t>INFORMATICA INTERNET</t>
  </si>
  <si>
    <t>0000124</t>
  </si>
  <si>
    <t>000025</t>
  </si>
  <si>
    <t>0000115</t>
  </si>
  <si>
    <t>000026</t>
  </si>
  <si>
    <t>0000170</t>
  </si>
  <si>
    <t>0000231</t>
  </si>
  <si>
    <t>00000503</t>
  </si>
  <si>
    <t>0000112</t>
  </si>
  <si>
    <t>MARISQUERIA</t>
  </si>
  <si>
    <t>0000248</t>
  </si>
  <si>
    <t>000020</t>
  </si>
  <si>
    <t>00000499</t>
  </si>
  <si>
    <t>000016</t>
  </si>
  <si>
    <t>00005</t>
  </si>
  <si>
    <t>0000238</t>
  </si>
  <si>
    <t>000083</t>
  </si>
  <si>
    <t>0000162</t>
  </si>
  <si>
    <t>000062</t>
  </si>
  <si>
    <t>PATINES TEMPORALES</t>
  </si>
  <si>
    <t>000099</t>
  </si>
  <si>
    <t>PELUQUERIA Y TRATAMIENTO  BELLEZA</t>
  </si>
  <si>
    <t>00000506</t>
  </si>
  <si>
    <t>0000150</t>
  </si>
  <si>
    <t>PESCADERIA</t>
  </si>
  <si>
    <t>0000117</t>
  </si>
  <si>
    <t>0000130</t>
  </si>
  <si>
    <t>000036</t>
  </si>
  <si>
    <t>POOLES</t>
  </si>
  <si>
    <t>000069</t>
  </si>
  <si>
    <t>PORTEO</t>
  </si>
  <si>
    <t>0000128</t>
  </si>
  <si>
    <t>0000101</t>
  </si>
  <si>
    <t>000078</t>
  </si>
  <si>
    <t>PROSESADORA DE QUESO Y LACTEOS</t>
  </si>
  <si>
    <t>0000145</t>
  </si>
  <si>
    <t>0000182</t>
  </si>
  <si>
    <t>PULPERIA</t>
  </si>
  <si>
    <t>000027</t>
  </si>
  <si>
    <t>0000212</t>
  </si>
  <si>
    <t>0000154</t>
  </si>
  <si>
    <t>0000234</t>
  </si>
  <si>
    <t>000039</t>
  </si>
  <si>
    <t>0000127</t>
  </si>
  <si>
    <t>SALA DE EXHIBICION</t>
  </si>
  <si>
    <t>0000195</t>
  </si>
  <si>
    <t>0000203</t>
  </si>
  <si>
    <t>SALA DE MASAJES (SPA)</t>
  </si>
  <si>
    <t>0000197</t>
  </si>
  <si>
    <t>0000198</t>
  </si>
  <si>
    <t>000070</t>
  </si>
  <si>
    <t>SEGURIDAD Y PROTECCIÓN</t>
  </si>
  <si>
    <t>00000502</t>
  </si>
  <si>
    <t>SERVICENTRO</t>
  </si>
  <si>
    <t>00000498</t>
  </si>
  <si>
    <t>0000125</t>
  </si>
  <si>
    <t>0000211</t>
  </si>
  <si>
    <t>SERVICIOS DE MASAJES</t>
  </si>
  <si>
    <t>0000200</t>
  </si>
  <si>
    <t>0000227</t>
  </si>
  <si>
    <t>0000230</t>
  </si>
  <si>
    <t>SERVICIOS POSTALES.</t>
  </si>
  <si>
    <t>0000129</t>
  </si>
  <si>
    <t>0000223</t>
  </si>
  <si>
    <t>SODA CAFETERIA REFRESQUERIA</t>
  </si>
  <si>
    <t>000038</t>
  </si>
  <si>
    <t>000043</t>
  </si>
  <si>
    <t>000028</t>
  </si>
  <si>
    <t>TALABARTERIA</t>
  </si>
  <si>
    <t>000059</t>
  </si>
  <si>
    <t>TALLER DE BAILE POPULAR</t>
  </si>
  <si>
    <t>0000190</t>
  </si>
  <si>
    <t>TALLER DE BATERIAS</t>
  </si>
  <si>
    <t>000042</t>
  </si>
  <si>
    <t>000096</t>
  </si>
  <si>
    <t>000075</t>
  </si>
  <si>
    <t>0000207</t>
  </si>
  <si>
    <t>000085</t>
  </si>
  <si>
    <t>TALLER DE TORNO METAL</t>
  </si>
  <si>
    <t>00008</t>
  </si>
  <si>
    <t>000072</t>
  </si>
  <si>
    <t>000080</t>
  </si>
  <si>
    <t>TALLER ENDEREZADO.PINTURA</t>
  </si>
  <si>
    <t>000074</t>
  </si>
  <si>
    <t>000081</t>
  </si>
  <si>
    <t>0000177</t>
  </si>
  <si>
    <t>000076</t>
  </si>
  <si>
    <t>TALLER REFRIGERACION</t>
  </si>
  <si>
    <t>0000109</t>
  </si>
  <si>
    <t>000079</t>
  </si>
  <si>
    <t>000093</t>
  </si>
  <si>
    <t>TIENDA ARTESANIAS DECORACION</t>
  </si>
  <si>
    <t>0000199</t>
  </si>
  <si>
    <t>000031</t>
  </si>
  <si>
    <t>000034</t>
  </si>
  <si>
    <t>TIENDA ESTETICA DE MASCOTA</t>
  </si>
  <si>
    <t>0000131</t>
  </si>
  <si>
    <t>TIROLESA</t>
  </si>
  <si>
    <t>0000161</t>
  </si>
  <si>
    <t>TRANSPORTE EN GRUA</t>
  </si>
  <si>
    <t>0000173</t>
  </si>
  <si>
    <t>TRANSPORTE LODOS SEPTICOS</t>
  </si>
  <si>
    <t>0000241</t>
  </si>
  <si>
    <t>0000206</t>
  </si>
  <si>
    <t>000082</t>
  </si>
  <si>
    <t>VENTA ALARMAS Y MONITOREO</t>
  </si>
  <si>
    <t>0000193</t>
  </si>
  <si>
    <t>0000242</t>
  </si>
  <si>
    <t>000033</t>
  </si>
  <si>
    <t>0000215</t>
  </si>
  <si>
    <t>VENTA CERAMICA Y PINTURA</t>
  </si>
  <si>
    <t>000067</t>
  </si>
  <si>
    <t>0000118</t>
  </si>
  <si>
    <t>0000152</t>
  </si>
  <si>
    <t>VENTA DE CERAMICA</t>
  </si>
  <si>
    <t>0000228</t>
  </si>
  <si>
    <t>VENTA DE EQUIPO ELECTRONICO</t>
  </si>
  <si>
    <t>0000187</t>
  </si>
  <si>
    <t>0000132</t>
  </si>
  <si>
    <t>0000186</t>
  </si>
  <si>
    <t>VENTA DE MUEBLES</t>
  </si>
  <si>
    <t>000012</t>
  </si>
  <si>
    <t>VENTA DE VIDRIOS.</t>
  </si>
  <si>
    <t>0000126</t>
  </si>
  <si>
    <t>0000160</t>
  </si>
  <si>
    <t>0000169</t>
  </si>
  <si>
    <t>VENTA IMPORTACION AUTOS USADOS</t>
  </si>
  <si>
    <t>00009</t>
  </si>
  <si>
    <t>VENTA LINEAS TELEFONICAS CELULARES</t>
  </si>
  <si>
    <t>0000210</t>
  </si>
  <si>
    <t>VENTA MATERIAL A PARQUES EOLICOS</t>
  </si>
  <si>
    <t>0000245</t>
  </si>
  <si>
    <t>VENTA POLVORA MENUDA Y LUCERIA</t>
  </si>
  <si>
    <t>0000192</t>
  </si>
  <si>
    <t>VENTA PREPARACION EMBASADO PINTURAS</t>
  </si>
  <si>
    <t>0000219</t>
  </si>
  <si>
    <t>000056</t>
  </si>
  <si>
    <t>VENTA PRODUCTOS LIMPIEZA PAÑALERA</t>
  </si>
  <si>
    <t>0000116</t>
  </si>
  <si>
    <t>VENTA PRODUCTOS NATURALES</t>
  </si>
  <si>
    <t>0000138</t>
  </si>
  <si>
    <t>0000148</t>
  </si>
  <si>
    <t>0000224</t>
  </si>
  <si>
    <t>0000149</t>
  </si>
  <si>
    <t>0000253</t>
  </si>
  <si>
    <t>0000201</t>
  </si>
  <si>
    <t>VENTA Y ALQUILER EQUIPO ACUATICO</t>
  </si>
  <si>
    <t>0000147</t>
  </si>
  <si>
    <t>0000236</t>
  </si>
  <si>
    <t>000024</t>
  </si>
  <si>
    <t>000073</t>
  </si>
  <si>
    <t>VIDEO JUEGOS</t>
  </si>
  <si>
    <t>000084</t>
  </si>
  <si>
    <t>0000139</t>
  </si>
  <si>
    <t xml:space="preserve">Certificado Veterinario de Operaciones </t>
  </si>
  <si>
    <t>212018-01</t>
  </si>
  <si>
    <t xml:space="preserve">emitido por el Ministerio de Agricultura y Ganaderia </t>
  </si>
  <si>
    <t xml:space="preserve"> debiendo renovarse el</t>
  </si>
  <si>
    <t xml:space="preserve">ésta Coordinación resuelve de conformidad con el artículo ochenta </t>
  </si>
  <si>
    <r>
      <t xml:space="preserve">y ocho, siguientes y concordantes del Código Municipal </t>
    </r>
    <r>
      <rPr>
        <b/>
        <sz val="11"/>
        <color indexed="10"/>
        <rFont val="Tahoma"/>
        <family val="2"/>
      </rPr>
      <t>APROBAR</t>
    </r>
    <r>
      <rPr>
        <b/>
        <sz val="11"/>
        <rFont val="Tahoma"/>
        <family val="2"/>
      </rPr>
      <t xml:space="preserve"> </t>
    </r>
    <r>
      <rPr>
        <sz val="11"/>
        <rFont val="Tahoma"/>
        <family val="2"/>
      </rPr>
      <t xml:space="preserve">el desarrollo de las siguientes </t>
    </r>
  </si>
  <si>
    <t>Formulario único para Apertura, Actualización y Renovación de Empresas para actividades de bajo riesgo del Ministerio de Salud y de Comercialización y Servicios de SENASA - en los cantones de Abangares, Cañas, Tilarán, Bagaces, Liberia y La Cruz de Región Chorotega</t>
  </si>
  <si>
    <t>Apertura de establecimiento</t>
  </si>
  <si>
    <t>Formulario único y declaración jurada debidamente llenos.</t>
  </si>
  <si>
    <t>Plano catastrado (se revisa internamente en la municipalidad, pero si el mismo no se encuentra en la base de datos el solicitante deberá presentarlo físicamente).</t>
  </si>
  <si>
    <t>Consulta por número de finca emitida por Registro Nacional (se revisa internamente en la municipalidad).</t>
  </si>
  <si>
    <t>Kristy Tatiana Porras Arias</t>
  </si>
  <si>
    <t>kristy.porras@tilaran.go.cr</t>
  </si>
  <si>
    <t>Se apercibe al solicitante que conforme lo prescribe el artículo 5° del Reglamento General de Patentes Comerciales y Similares de la Municipalidad de Tilarán, deberá en el término de DIEZ días cumplir con el(los) requisito(s) pediente(s), caso contrario se ordenará el archivo de la solicitud sin mayor trámite.</t>
  </si>
  <si>
    <t>Vista la solicitud de traslado de licencia comercial presentada por:</t>
  </si>
  <si>
    <t>Vista la solicitud de licencia comercial presentada por:</t>
  </si>
  <si>
    <t>por:</t>
  </si>
  <si>
    <t>Coordinador PSCT</t>
  </si>
  <si>
    <t>Traslado</t>
  </si>
  <si>
    <t>Traspaso</t>
  </si>
  <si>
    <t>Renuncia</t>
  </si>
  <si>
    <t>PROCESO SERVICIOS CIUDADANOS Y TÉCNICOS</t>
  </si>
  <si>
    <t>1133010200000</t>
  </si>
  <si>
    <t>, ubicada</t>
  </si>
  <si>
    <t xml:space="preserve">ARTÍCULO Nº 81 bis DEL CÓDIGO MUNICIPAL: La licencia referida en el artículo 79, podrá suspenderse por falta de pago de dos o más trimestres, o bien por incumplimiento de los requisitos ordenados en las leyes para el desarrollo de la actividad. ... </t>
  </si>
  <si>
    <t>ARTÍCULO Nº 1 LEY DE HORARIO DE FUNCIONAMIENTO EN EXPENDIOS DE BEBIDAS ALCOHÓLICAS: Prohíbese la venta de bebidas alcohólicas a menores de edad, así como su permanencia en establecimientos cuya actividad principal consista en venderlas para ser consumidas ahí mismo.
 La venta de cerveza al menudeo, solamente podrá efectuarse en los puestos de licores y una vez satisfechas las patentes respectivas establecidas o que se establezcan para el expendio de cerveza.</t>
  </si>
  <si>
    <t xml:space="preserve">  Asistencia Tecnica</t>
  </si>
  <si>
    <t>Vista la solicitud de traspaso de licencia comercial presentada  por:</t>
  </si>
  <si>
    <t xml:space="preserve">para traspasar las licencias comerciales, a su nombre y constatándose </t>
  </si>
  <si>
    <r>
      <t xml:space="preserve">el cumplimiento de los requisitos establecidos por ley, por tanto se resuelve,  </t>
    </r>
    <r>
      <rPr>
        <b/>
        <sz val="11"/>
        <color indexed="10"/>
        <rFont val="Tahoma"/>
        <family val="2"/>
      </rPr>
      <t>APROBAR</t>
    </r>
    <r>
      <rPr>
        <b/>
        <sz val="11"/>
        <rFont val="Tahoma"/>
        <family val="2"/>
      </rPr>
      <t xml:space="preserve"> </t>
    </r>
    <r>
      <rPr>
        <sz val="11"/>
        <rFont val="Tahoma"/>
        <family val="2"/>
      </rPr>
      <t xml:space="preserve">el traspaso de </t>
    </r>
  </si>
  <si>
    <t xml:space="preserve">la(s) licencia(s): </t>
  </si>
  <si>
    <t>En el caso de los traspasos de licencias comerciales deberá evidenciarse la voluntad de las partes para ceder y aceptar los derechos asociados a una licencia</t>
  </si>
  <si>
    <t>comercial.  Las firmas correspondientes deberán estar debidamente autenticadas por abogado; salvo que la manifestación de voluntad sea firmada por ambas partes</t>
  </si>
  <si>
    <t>en presencia de un funcionario municipal.</t>
  </si>
  <si>
    <t>Sólo Licencia para la comercialización de bebidas con contenido alcohólico</t>
  </si>
  <si>
    <t>( Referencia, distrito, cantón y provincia )</t>
  </si>
  <si>
    <t>N° CÉDULA:</t>
  </si>
  <si>
    <t>TELÉFONO:</t>
  </si>
  <si>
    <t>FAX:</t>
  </si>
  <si>
    <t>FIRMA transmitente</t>
  </si>
  <si>
    <t>NOMBRE DEL ADQUIRENTE:</t>
  </si>
  <si>
    <t>DIRECCIÓN EXACTA:</t>
  </si>
  <si>
    <t>FIRMA adquirente</t>
  </si>
  <si>
    <t>FIRMA autenticante</t>
  </si>
  <si>
    <t>MANIFIESTO DE LA VOLUNTAD DE TRASPASO DE PATENTES COMERCIALES</t>
  </si>
  <si>
    <t>Frayman S.A.</t>
  </si>
  <si>
    <t>Las firmas correspondientes deberán estar debidamente autenticadas por abogado; salvo que la manifestación de voluntad sea firmada por ambas partes en presencia de un funcionario municipal.</t>
  </si>
  <si>
    <t>ACTIVIDAD PSF:</t>
  </si>
  <si>
    <t>ACTIVIDAD CVO:</t>
  </si>
  <si>
    <t>Los arriba firmantes manifestamos libremente la voluntad de las partes para ceder y aceptar los derechos asociados a la licencia comercial detallada.</t>
  </si>
  <si>
    <t>APERTURA DE ESTABLECIMIENTOS COMERCIALES</t>
  </si>
  <si>
    <t>1.	Formulario único y declaración jurada debidamente llenos</t>
  </si>
  <si>
    <t>2.	Presentar la cédula de identidad o cédula de residencia libre de condición o DIMEX en caso de ser extranjero.</t>
  </si>
  <si>
    <t>3.	Certificación de personería jurídica . (Verificación interna).</t>
  </si>
  <si>
    <t>4.	Plano catastrado (se revisa internamente en la municipalidad, pero si el mismo no se encuentra en la base de datos el solicitante deberá presentarlo físicamente).</t>
  </si>
  <si>
    <t>5.	Presentar original del contrato de arrendamiento o autorización del propietario (autenticada por abogado).</t>
  </si>
  <si>
    <t>6.	Que el solicitante se encuentre al día en los pagos correspondientes a la CCSS, FODESAF y HACIENDA (Verificación interna).</t>
  </si>
  <si>
    <t>7.	Que el solicitante y el propietario del inmueble donde se va a desarrollar la actividad, estén al día en el pago de impuestos, tasas o multas municipales. (Verificación interna).</t>
  </si>
  <si>
    <t>8.	Las propiedades a nombre tanto del propietario del inmueble como de quien pretenda desarrollar la actividad comercial, tienen una declaración de valor vigente, de conformidad con lo establecido en  la Ley del Impuesto Sobre Bienes Inmuebles .  (Verificación interna).</t>
  </si>
  <si>
    <t>9.	 Póliza de riesgos del trabajo emitida por entidad aseguradora o exoneración. Art 202 del Código de Trabajo.</t>
  </si>
  <si>
    <t>10.	Estar inscrito como contribuyente ante el Ministerio de Hacienda. (Verificación interna).</t>
  </si>
  <si>
    <t>11.	Cien colones en timbres fiscales o pago del entero.</t>
  </si>
  <si>
    <t>12.	Presentar comprobante de pago a favor del Servicio Nacional de Salud Animal del MAG.</t>
  </si>
  <si>
    <t>13.	Presentar comprobante de pago a favor del Ministerio de Salud, según corresponda, o bien el comprobante de exoneración del pago por el IMAS.</t>
  </si>
  <si>
    <t>14.	Regencia o asesoría veterinaria aprobada por el Colegio de Médicos Veterinarios (cuando aplique).</t>
  </si>
  <si>
    <t>15.	Presentar Autorización por concepto de derechos de autor ACAM (cuando aplique).</t>
  </si>
  <si>
    <t>16.	El Ministerio de Salud revisará en el sistema que el solicitante no se encuentra moroso en el Registro de Infractores, Ley 9028. (Verificación interna).</t>
  </si>
  <si>
    <t>17. En el caso de actividades que requieran la correspondiente autorización de la Dirección General de Minería, del Ministerio de Ambiente y Energía o la Secretaria Técnica Nacional Ambiental; deberá aportarse una certificación de la misma (Para uso de la Administración).</t>
  </si>
  <si>
    <t>TRASPASO DE ESTABLECIMIENTOS COMERCIALES</t>
  </si>
  <si>
    <t>1.	Formulario único  debidamente lleno</t>
  </si>
  <si>
    <t>4.	Presentar original del contrato de arrendamiento o autorización del propietario (autenticada por abogado).</t>
  </si>
  <si>
    <t>5.	Que el solicitante se encuentre al día en los pagos correspondientes a la CCSS, FODESAF y HACIENDA (Verificación interna).</t>
  </si>
  <si>
    <t>6.	Que el solicitante y el propietario del inmueble donde se va a desarrollar la actividad, estén al día en el pago de impuestos, tasas o multas municipales. (Verificación interna).</t>
  </si>
  <si>
    <t>7.	Las propiedades a nombre tanto del propietario del inmueble como de quien pretenda desarrollar la actividad comercial, tienen una declaración de valor vigente, de conformidad con lo establecido en  la Ley del Impuesto Sobre Bienes Inmuebles .  (Verificación interna).</t>
  </si>
  <si>
    <t>8.	 Póliza de riesgos del trabajo emitida por entidad aseguradora o exoneración. Art 202 del Código de Trabajo.</t>
  </si>
  <si>
    <t>9.	Estar inscrito como contribuyente ante el Ministerio de Hacienda. (Verificación interna).</t>
  </si>
  <si>
    <t>10.	Cien colones en timbres fiscales o pago del entero.</t>
  </si>
  <si>
    <t>11.	Presentar comprobante de pago a favor del Servicio Nacional de Salud Animal del MAG.</t>
  </si>
  <si>
    <t>12.	Presentar comprobante de pago a favor del Ministerio de Salud, según corresponda, o bien el comprobante de exoneración del pago por el IMAS.</t>
  </si>
  <si>
    <t>13.	Regencia o asesoría veterinaria aprobada por el Colegio de Médicos Veterinarios (cuando aplique).</t>
  </si>
  <si>
    <t>14.	Presentar Autorización por concepto de derechos de autor ACAM (cuando aplique).</t>
  </si>
  <si>
    <t>15.	El Ministerio de Salud revisará en el sistema que el solicitante no se encuentra moroso en el Registro de Infractores, Ley 9028. (Verificación interna).</t>
  </si>
  <si>
    <t>16.	En el caso de los traspasos de licencias comerciales deberá evidenciarse la voluntad de las partes para ceder y aceptar los derechos asociados a una licencia comercial.  Las firmas correspondientes deberán estar debidamente autenticadas por abogado; salvo que la manifestación de voluntad sea firmada por ambas partes en presencia de un funcionario municipal.</t>
  </si>
  <si>
    <t>TRASLADOS DE ESTABLECIMIENTOS COMERCIALES</t>
  </si>
  <si>
    <t>1.	Formulario único debidamente llenos</t>
  </si>
  <si>
    <t>RENUNCIAS DE LICENCIAS COMERCIALES</t>
  </si>
  <si>
    <t>1.	Formulario único debidamente lleno</t>
  </si>
  <si>
    <t>4.	Cien colones en timbres fiscales o pago del entero.</t>
  </si>
  <si>
    <t>5. Estar al día con el pago de la patente municipal.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</si>
</sst>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4" formatCode="_-&quot;₡&quot;* #,##0.00_-;\-&quot;₡&quot;* #,##0.00_-;_-&quot;₡&quot;* &quot;-&quot;??_-;_-@_-"/>
    <numFmt numFmtId="43" formatCode="_-* #,##0.00_-;\-* #,##0.00_-;_-* &quot;-&quot;??_-;_-@_-"/>
    <numFmt numFmtId="164" formatCode="_(&quot;₡&quot;* #,##0.00_);_(&quot;₡&quot;* \(#,##0.00\);_(&quot;₡&quot;* &quot;-&quot;??_);_(@_)"/>
    <numFmt numFmtId="165" formatCode="_(* #,##0.00_);_(* \(#,##0.00\);_(* &quot;-&quot;??_);_(@_)"/>
    <numFmt numFmtId="166" formatCode="[$-F800]dddd\,\ mmmm\ dd\,\ yyyy"/>
    <numFmt numFmtId="167" formatCode="[$-140A]dddd\,\ dd&quot; de &quot;mmmm&quot; de &quot;yyyy;@"/>
    <numFmt numFmtId="168" formatCode="dd/mm/yyyy;@"/>
    <numFmt numFmtId="169" formatCode="h:mm:ss;@"/>
    <numFmt numFmtId="170" formatCode="#,##0.00000"/>
  </numFmts>
  <fonts count="17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Tahoma"/>
      <family val="2"/>
    </font>
    <font>
      <b/>
      <sz val="10"/>
      <name val="Arial"/>
      <family val="2"/>
    </font>
    <font>
      <u/>
      <sz val="10"/>
      <color indexed="12"/>
      <name val="Arial"/>
      <family val="2"/>
    </font>
    <font>
      <sz val="10"/>
      <name val="Arial"/>
      <family val="2"/>
    </font>
    <font>
      <sz val="10"/>
      <name val="Tahoma"/>
      <family val="2"/>
    </font>
    <font>
      <b/>
      <vertAlign val="superscript"/>
      <sz val="10"/>
      <name val="Tahoma"/>
      <family val="2"/>
    </font>
    <font>
      <sz val="10"/>
      <name val="Times New Roman"/>
      <family val="1"/>
    </font>
    <font>
      <sz val="11"/>
      <color indexed="10"/>
      <name val="Calibri"/>
      <family val="2"/>
    </font>
    <font>
      <b/>
      <sz val="11"/>
      <color indexed="8"/>
      <name val="Calibri"/>
      <family val="2"/>
    </font>
    <font>
      <b/>
      <sz val="12"/>
      <color indexed="8"/>
      <name val="Calibri"/>
      <family val="2"/>
    </font>
    <font>
      <b/>
      <sz val="14"/>
      <color indexed="8"/>
      <name val="Calibri"/>
      <family val="2"/>
    </font>
    <font>
      <b/>
      <i/>
      <sz val="12"/>
      <color indexed="8"/>
      <name val="Calibri"/>
      <family val="2"/>
    </font>
    <font>
      <sz val="12"/>
      <color indexed="8"/>
      <name val="Calibri"/>
      <family val="2"/>
    </font>
    <font>
      <sz val="12"/>
      <name val="Calibri"/>
      <family val="2"/>
    </font>
    <font>
      <b/>
      <sz val="12"/>
      <name val="Calibri"/>
      <family val="2"/>
    </font>
    <font>
      <sz val="11"/>
      <color indexed="40"/>
      <name val="Calibri"/>
      <family val="2"/>
    </font>
    <font>
      <sz val="12"/>
      <name val="Verdana"/>
      <family val="2"/>
    </font>
    <font>
      <sz val="11"/>
      <color theme="1"/>
      <name val="Calibri"/>
      <family val="2"/>
      <scheme val="minor"/>
    </font>
    <font>
      <b/>
      <sz val="10"/>
      <color rgb="FFFF0000"/>
      <name val="Arial"/>
      <family val="2"/>
    </font>
    <font>
      <b/>
      <sz val="14"/>
      <color rgb="FF000000"/>
      <name val="Verdana"/>
      <family val="2"/>
    </font>
    <font>
      <sz val="12"/>
      <color rgb="FF000000"/>
      <name val="Verdana"/>
      <family val="2"/>
    </font>
    <font>
      <sz val="10"/>
      <color rgb="FFFF0000"/>
      <name val="Arial"/>
      <family val="2"/>
    </font>
    <font>
      <b/>
      <sz val="12"/>
      <color theme="0"/>
      <name val="Tahoma"/>
      <family val="2"/>
    </font>
    <font>
      <sz val="10"/>
      <color theme="1"/>
      <name val="Arial"/>
      <family val="2"/>
    </font>
    <font>
      <b/>
      <sz val="11"/>
      <color theme="1"/>
      <name val="Calibri"/>
      <family val="2"/>
      <scheme val="minor"/>
    </font>
    <font>
      <sz val="10"/>
      <color theme="1"/>
      <name val="Calibri"/>
      <family val="2"/>
      <scheme val="minor"/>
    </font>
    <font>
      <b/>
      <sz val="10"/>
      <color theme="1"/>
      <name val="Calibri"/>
      <family val="2"/>
      <scheme val="minor"/>
    </font>
    <font>
      <sz val="8"/>
      <color theme="1"/>
      <name val="Calibri"/>
      <family val="2"/>
      <scheme val="minor"/>
    </font>
    <font>
      <sz val="10"/>
      <color indexed="8"/>
      <name val="Calibri"/>
      <family val="2"/>
    </font>
    <font>
      <sz val="10"/>
      <color rgb="FF000000"/>
      <name val="Arial"/>
      <family val="2"/>
    </font>
    <font>
      <b/>
      <sz val="10"/>
      <color rgb="FF000000"/>
      <name val="Arial"/>
      <family val="2"/>
    </font>
    <font>
      <sz val="10"/>
      <color theme="1"/>
      <name val="Courier New"/>
      <family val="3"/>
    </font>
    <font>
      <vertAlign val="superscript"/>
      <sz val="10"/>
      <color theme="1"/>
      <name val="Calibri"/>
      <family val="2"/>
      <scheme val="minor"/>
    </font>
    <font>
      <sz val="11"/>
      <color theme="1"/>
      <name val="Courier New"/>
      <family val="3"/>
    </font>
    <font>
      <vertAlign val="superscript"/>
      <sz val="10"/>
      <name val="Times New Roman"/>
      <family val="1"/>
    </font>
    <font>
      <b/>
      <sz val="10"/>
      <name val="Times New Roman"/>
      <family val="1"/>
    </font>
    <font>
      <sz val="11"/>
      <name val="Tahoma"/>
      <family val="2"/>
    </font>
    <font>
      <b/>
      <sz val="11"/>
      <name val="Tahoma"/>
      <family val="2"/>
    </font>
    <font>
      <sz val="12"/>
      <name val="Tahoma"/>
      <family val="2"/>
    </font>
    <font>
      <b/>
      <sz val="14"/>
      <color indexed="10"/>
      <name val="Arial"/>
      <family val="2"/>
    </font>
    <font>
      <sz val="11"/>
      <name val="Courier New"/>
      <family val="3"/>
    </font>
    <font>
      <sz val="9"/>
      <name val="Courier New"/>
      <family val="3"/>
    </font>
    <font>
      <sz val="9"/>
      <name val="Arial"/>
      <family val="2"/>
    </font>
    <font>
      <sz val="10"/>
      <name val="Courier New"/>
      <family val="3"/>
    </font>
    <font>
      <b/>
      <sz val="9"/>
      <name val="Arial"/>
      <family val="2"/>
    </font>
    <font>
      <b/>
      <sz val="9"/>
      <name val="Tahoma"/>
      <family val="2"/>
    </font>
    <font>
      <b/>
      <sz val="7"/>
      <name val="Arial"/>
      <family val="2"/>
    </font>
    <font>
      <sz val="7"/>
      <name val="Arial"/>
      <family val="2"/>
    </font>
    <font>
      <sz val="8"/>
      <name val="Courier New"/>
      <family val="3"/>
    </font>
    <font>
      <b/>
      <sz val="8"/>
      <name val="Arial"/>
      <family val="2"/>
    </font>
    <font>
      <b/>
      <sz val="9"/>
      <name val="Courier New"/>
      <family val="3"/>
    </font>
    <font>
      <b/>
      <sz val="6"/>
      <name val="Arial"/>
      <family val="2"/>
    </font>
    <font>
      <sz val="8"/>
      <name val="Arial"/>
      <family val="2"/>
    </font>
    <font>
      <sz val="10"/>
      <color indexed="10"/>
      <name val="Arial"/>
      <family val="2"/>
    </font>
    <font>
      <b/>
      <sz val="12"/>
      <name val="Tahoma"/>
      <family val="2"/>
    </font>
    <font>
      <sz val="7"/>
      <name val="Courier New"/>
      <family val="3"/>
    </font>
    <font>
      <b/>
      <sz val="9"/>
      <color rgb="FFFF0000"/>
      <name val="Arial"/>
      <family val="2"/>
    </font>
    <font>
      <sz val="12"/>
      <name val="Courier New"/>
      <family val="3"/>
    </font>
    <font>
      <b/>
      <sz val="11"/>
      <color indexed="10"/>
      <name val="Tahoma"/>
      <family val="2"/>
    </font>
    <font>
      <b/>
      <sz val="10"/>
      <color indexed="10"/>
      <name val="Arial"/>
      <family val="2"/>
    </font>
    <font>
      <sz val="8"/>
      <name val="Arial Narrow"/>
      <family val="2"/>
    </font>
    <font>
      <sz val="14"/>
      <color indexed="10"/>
      <name val="Britannic Bold"/>
      <family val="2"/>
    </font>
    <font>
      <b/>
      <sz val="22"/>
      <name val="Copperplate Gothic Light"/>
      <family val="2"/>
    </font>
    <font>
      <b/>
      <sz val="12"/>
      <color indexed="10"/>
      <name val="Arial"/>
      <family val="2"/>
    </font>
    <font>
      <sz val="18"/>
      <name val="Tahoma"/>
      <family val="2"/>
    </font>
    <font>
      <sz val="12"/>
      <name val="Baskerville Old Face"/>
      <family val="1"/>
    </font>
    <font>
      <b/>
      <sz val="8"/>
      <name val="Tahoma"/>
      <family val="2"/>
    </font>
    <font>
      <b/>
      <sz val="10"/>
      <color theme="0"/>
      <name val="Arial"/>
      <family val="2"/>
    </font>
    <font>
      <b/>
      <sz val="11"/>
      <color theme="0"/>
      <name val="Arial"/>
      <family val="2"/>
    </font>
    <font>
      <b/>
      <sz val="10"/>
      <color rgb="FFC00000"/>
      <name val="Arial"/>
      <family val="2"/>
    </font>
    <font>
      <sz val="8"/>
      <name val="Times New Roman"/>
      <family val="1"/>
    </font>
    <font>
      <sz val="8"/>
      <color theme="1"/>
      <name val="Courier New"/>
      <family val="3"/>
    </font>
    <font>
      <sz val="10"/>
      <color rgb="FF1E09B7"/>
      <name val="Courier New"/>
      <family val="3"/>
    </font>
    <font>
      <sz val="11"/>
      <color rgb="FF1E09B7"/>
      <name val="Courier New"/>
      <family val="3"/>
    </font>
    <font>
      <sz val="11"/>
      <color rgb="FF1E09B7"/>
      <name val="Calibri"/>
      <family val="2"/>
      <scheme val="minor"/>
    </font>
    <font>
      <b/>
      <sz val="10"/>
      <name val="Courier New"/>
      <family val="3"/>
    </font>
    <font>
      <b/>
      <sz val="22"/>
      <name val="Century Gothic"/>
      <family val="2"/>
    </font>
    <font>
      <sz val="8"/>
      <color rgb="FFFF0000"/>
      <name val="Courier New"/>
      <family val="3"/>
    </font>
    <font>
      <sz val="9"/>
      <color rgb="FFFF0000"/>
      <name val="Courier New"/>
      <family val="3"/>
    </font>
    <font>
      <sz val="8"/>
      <color theme="0"/>
      <name val="Arial"/>
      <family val="2"/>
    </font>
    <font>
      <sz val="6"/>
      <color theme="0"/>
      <name val="Arial"/>
      <family val="2"/>
    </font>
    <font>
      <sz val="10"/>
      <color theme="0"/>
      <name val="Arial"/>
      <family val="2"/>
    </font>
    <font>
      <sz val="10"/>
      <name val="Arial Narrow"/>
      <family val="2"/>
    </font>
    <font>
      <b/>
      <sz val="10"/>
      <name val="Arial Narrow"/>
      <family val="2"/>
    </font>
    <font>
      <sz val="11"/>
      <name val="Arial Narrow"/>
      <family val="2"/>
    </font>
    <font>
      <b/>
      <sz val="11"/>
      <name val="Arial Narrow"/>
      <family val="2"/>
    </font>
    <font>
      <sz val="12"/>
      <name val="Arial Narrow"/>
      <family val="2"/>
    </font>
    <font>
      <b/>
      <sz val="12"/>
      <color theme="0"/>
      <name val="Arial Narrow"/>
      <family val="2"/>
    </font>
    <font>
      <b/>
      <sz val="14"/>
      <color rgb="FFFF0000"/>
      <name val="Arial"/>
      <family val="2"/>
    </font>
    <font>
      <b/>
      <sz val="10"/>
      <color rgb="FFFF0000"/>
      <name val="Arial Narrow"/>
      <family val="2"/>
    </font>
    <font>
      <b/>
      <sz val="12"/>
      <color rgb="FFFF0000"/>
      <name val="Arial Narrow"/>
      <family val="2"/>
    </font>
    <font>
      <sz val="12"/>
      <color rgb="FFFF0000"/>
      <name val="Arial Narrow"/>
      <family val="2"/>
    </font>
    <font>
      <b/>
      <sz val="14"/>
      <color indexed="10"/>
      <name val="Arial Narrow"/>
      <family val="2"/>
    </font>
    <font>
      <b/>
      <sz val="16"/>
      <color rgb="FFFF0000"/>
      <name val="Arial Narrow"/>
      <family val="2"/>
    </font>
    <font>
      <sz val="9"/>
      <name val="Tahoma"/>
      <family val="2"/>
    </font>
    <font>
      <sz val="14"/>
      <name val="Arial"/>
      <family val="2"/>
    </font>
    <font>
      <b/>
      <sz val="12"/>
      <color rgb="FF2D5D74"/>
      <name val="Arial"/>
      <family val="2"/>
    </font>
    <font>
      <sz val="18"/>
      <name val="Arial"/>
      <family val="2"/>
    </font>
    <font>
      <sz val="10"/>
      <color rgb="FFFF0000"/>
      <name val="Courier New"/>
      <family val="3"/>
    </font>
    <font>
      <sz val="9"/>
      <name val="Arial Narrow"/>
      <family val="2"/>
    </font>
    <font>
      <b/>
      <sz val="9"/>
      <name val="Arial Narrow"/>
      <family val="2"/>
    </font>
    <font>
      <sz val="10"/>
      <color rgb="FFFF0000"/>
      <name val="Arial Narrow"/>
      <family val="2"/>
    </font>
    <font>
      <b/>
      <sz val="10"/>
      <color rgb="FF1E09B7"/>
      <name val="Arial"/>
      <family val="2"/>
    </font>
    <font>
      <b/>
      <sz val="10"/>
      <color rgb="FFFF0000"/>
      <name val="Courier New"/>
      <family val="3"/>
    </font>
    <font>
      <sz val="12"/>
      <name val="Arial"/>
      <family val="2"/>
    </font>
    <font>
      <b/>
      <sz val="18"/>
      <color theme="0"/>
      <name val="Copperplate Gothic Light"/>
      <family val="2"/>
    </font>
    <font>
      <b/>
      <sz val="18"/>
      <name val="Copperplate Gothic Light"/>
      <family val="2"/>
    </font>
    <font>
      <sz val="10"/>
      <name val="BankGothic Lt BT"/>
      <family val="2"/>
    </font>
    <font>
      <sz val="12"/>
      <name val="BankGothic Lt BT"/>
      <family val="2"/>
    </font>
    <font>
      <b/>
      <sz val="12"/>
      <color rgb="FFFF0000"/>
      <name val="Courier New"/>
      <family val="3"/>
    </font>
    <font>
      <b/>
      <sz val="48"/>
      <color rgb="FFFF0000"/>
      <name val="Century Gothic"/>
      <family val="2"/>
    </font>
    <font>
      <u/>
      <sz val="10"/>
      <name val="Arial Narrow"/>
      <family val="2"/>
    </font>
    <font>
      <sz val="20"/>
      <name val="Arial Narrow"/>
      <family val="2"/>
    </font>
    <font>
      <b/>
      <sz val="12"/>
      <name val="Arial"/>
      <family val="2"/>
    </font>
    <font>
      <b/>
      <sz val="14"/>
      <color theme="0"/>
      <name val="Arial Narrow"/>
      <family val="2"/>
    </font>
    <font>
      <sz val="14"/>
      <name val="Courier New"/>
      <family val="3"/>
    </font>
    <font>
      <b/>
      <sz val="14"/>
      <name val="Arial"/>
      <family val="2"/>
    </font>
    <font>
      <sz val="12"/>
      <color rgb="FFFF0000"/>
      <name val="Courier New"/>
      <family val="3"/>
    </font>
    <font>
      <b/>
      <sz val="10"/>
      <color rgb="FF1E09B7"/>
      <name val="Courier New"/>
      <family val="3"/>
    </font>
    <font>
      <b/>
      <sz val="9"/>
      <color rgb="FF1E09B7"/>
      <name val="Courier New"/>
      <family val="3"/>
    </font>
    <font>
      <u/>
      <sz val="14"/>
      <name val="Courier New"/>
      <family val="3"/>
    </font>
    <font>
      <sz val="10"/>
      <color rgb="FFC00000"/>
      <name val="Arial"/>
      <family val="2"/>
    </font>
    <font>
      <u/>
      <sz val="10"/>
      <color rgb="FFC00000"/>
      <name val="Arial"/>
      <family val="2"/>
    </font>
    <font>
      <b/>
      <sz val="9"/>
      <color theme="1"/>
      <name val="Calibri"/>
      <family val="2"/>
      <scheme val="minor"/>
    </font>
    <font>
      <sz val="9"/>
      <color theme="1"/>
      <name val="Calibri"/>
      <family val="2"/>
      <scheme val="minor"/>
    </font>
    <font>
      <sz val="10"/>
      <color rgb="FF1E09B7"/>
      <name val="Arial"/>
      <family val="2"/>
    </font>
    <font>
      <sz val="10"/>
      <name val="Couier new"/>
    </font>
    <font>
      <b/>
      <sz val="14"/>
      <name val="Baskerville Old Face"/>
      <family val="1"/>
    </font>
    <font>
      <b/>
      <sz val="18"/>
      <color rgb="FFFF0000"/>
      <name val="Courier New"/>
      <family val="3"/>
    </font>
    <font>
      <sz val="10"/>
      <color theme="0" tint="-0.249977111117893"/>
      <name val="Arial"/>
      <family val="2"/>
    </font>
    <font>
      <b/>
      <sz val="9"/>
      <color rgb="FFFF0000"/>
      <name val="Courier New"/>
      <family val="3"/>
    </font>
    <font>
      <sz val="12"/>
      <color rgb="FFFF0000"/>
      <name val="Verdana"/>
      <family val="2"/>
    </font>
    <font>
      <sz val="6"/>
      <name val="Tahoma"/>
      <family val="2"/>
    </font>
    <font>
      <sz val="10"/>
      <color theme="4" tint="-0.249977111117893"/>
      <name val="Arial"/>
      <family val="2"/>
    </font>
    <font>
      <b/>
      <sz val="10"/>
      <color theme="4" tint="-0.249977111117893"/>
      <name val="Arial"/>
      <family val="2"/>
    </font>
    <font>
      <sz val="8"/>
      <name val="Bookman Old Style"/>
      <family val="1"/>
    </font>
    <font>
      <sz val="12"/>
      <color rgb="FFFF0000"/>
      <name val="Arial"/>
      <family val="2"/>
    </font>
    <font>
      <b/>
      <sz val="9"/>
      <color indexed="10"/>
      <name val="Courier New"/>
      <family val="3"/>
    </font>
    <font>
      <sz val="6"/>
      <name val="Arial"/>
      <family val="2"/>
    </font>
    <font>
      <sz val="8"/>
      <color rgb="FFFF0000"/>
      <name val="Arial"/>
      <family val="2"/>
    </font>
    <font>
      <b/>
      <sz val="13"/>
      <name val="Georgia"/>
      <family val="1"/>
    </font>
    <font>
      <sz val="8"/>
      <name val="Tahoma"/>
      <family val="2"/>
    </font>
    <font>
      <b/>
      <sz val="12"/>
      <color theme="1"/>
      <name val="Calibri"/>
      <family val="2"/>
      <scheme val="minor"/>
    </font>
    <font>
      <sz val="72"/>
      <name val="Arial"/>
      <family val="2"/>
    </font>
    <font>
      <strike/>
      <sz val="10"/>
      <name val="Arial"/>
      <family val="2"/>
    </font>
    <font>
      <b/>
      <sz val="12"/>
      <name val="Arial Narrow"/>
      <family val="2"/>
    </font>
    <font>
      <u/>
      <sz val="10"/>
      <color theme="10"/>
      <name val="Arial"/>
      <family val="2"/>
    </font>
    <font>
      <b/>
      <sz val="8"/>
      <color indexed="10"/>
      <name val="Courier New"/>
      <family val="3"/>
    </font>
    <font>
      <b/>
      <sz val="14"/>
      <name val="Courier New"/>
      <family val="3"/>
    </font>
    <font>
      <sz val="11"/>
      <color rgb="FFFF0000"/>
      <name val="Calibri"/>
      <family val="2"/>
      <scheme val="minor"/>
    </font>
    <font>
      <b/>
      <sz val="12"/>
      <color rgb="FFFF0000"/>
      <name val="Arial"/>
      <family val="2"/>
    </font>
    <font>
      <b/>
      <sz val="8"/>
      <name val="Times New Roman"/>
      <family val="1"/>
    </font>
    <font>
      <sz val="11"/>
      <color rgb="FF00000B"/>
      <name val="Calibri"/>
      <family val="2"/>
      <scheme val="minor"/>
    </font>
    <font>
      <sz val="7"/>
      <color rgb="FFFF0000"/>
      <name val="Courier New"/>
      <family val="3"/>
    </font>
    <font>
      <sz val="10"/>
      <color indexed="10"/>
      <name val="Courier New"/>
      <family val="3"/>
    </font>
    <font>
      <b/>
      <sz val="11"/>
      <name val="Courier New"/>
      <family val="3"/>
    </font>
    <font>
      <b/>
      <sz val="10"/>
      <name val="Bodoni MT"/>
      <family val="1"/>
    </font>
    <font>
      <sz val="8"/>
      <color rgb="FFC00000"/>
      <name val="Tahoma"/>
      <family val="2"/>
    </font>
    <font>
      <b/>
      <sz val="14"/>
      <name val="Tahoma"/>
      <family val="2"/>
    </font>
    <font>
      <b/>
      <sz val="7"/>
      <name val="Tahoma"/>
      <family val="2"/>
    </font>
    <font>
      <b/>
      <sz val="10"/>
      <color rgb="FFFF0000"/>
      <name val="Tahoma"/>
      <family val="2"/>
    </font>
    <font>
      <b/>
      <sz val="8"/>
      <color rgb="FFFF0000"/>
      <name val="Tahoma"/>
      <family val="2"/>
    </font>
    <font>
      <sz val="10"/>
      <color rgb="FFFF0000"/>
      <name val="Tahoma"/>
      <family val="2"/>
    </font>
    <font>
      <b/>
      <sz val="7"/>
      <color rgb="FFFF0000"/>
      <name val="Tahoma"/>
      <family val="2"/>
    </font>
    <font>
      <b/>
      <sz val="12"/>
      <name val="Courier New"/>
      <family val="3"/>
    </font>
    <font>
      <b/>
      <sz val="8"/>
      <color rgb="FFFF0000"/>
      <name val="Arial Narrow"/>
      <family val="2"/>
    </font>
    <font>
      <sz val="8"/>
      <color rgb="FF000000"/>
      <name val="Arial Narrow"/>
      <family val="2"/>
    </font>
  </fonts>
  <fills count="24">
    <fill>
      <patternFill patternType="none"/>
    </fill>
    <fill>
      <patternFill patternType="gray125"/>
    </fill>
    <fill>
      <patternFill patternType="solid">
        <fgColor indexed="31"/>
        <bgColor indexed="64"/>
      </patternFill>
    </fill>
    <fill>
      <patternFill patternType="solid">
        <fgColor indexed="9"/>
        <bgColor indexed="64"/>
      </patternFill>
    </fill>
    <fill>
      <patternFill patternType="solid">
        <fgColor rgb="FF7030A0"/>
        <bgColor indexed="64"/>
      </patternFill>
    </fill>
    <fill>
      <patternFill patternType="solid">
        <fgColor theme="3" tint="0.39997558519241921"/>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1"/>
        <bgColor indexed="64"/>
      </patternFill>
    </fill>
    <fill>
      <patternFill patternType="solid">
        <fgColor theme="6" tint="0.79998168889431442"/>
        <bgColor indexed="64"/>
      </patternFill>
    </fill>
    <fill>
      <patternFill patternType="solid">
        <fgColor rgb="FFFFFFCC"/>
      </patternFill>
    </fill>
    <fill>
      <patternFill patternType="solid">
        <fgColor theme="9" tint="0.39997558519241921"/>
        <bgColor indexed="64"/>
      </patternFill>
    </fill>
    <fill>
      <patternFill patternType="solid">
        <fgColor indexed="9"/>
        <bgColor indexed="26"/>
      </patternFill>
    </fill>
    <fill>
      <patternFill patternType="lightDown">
        <bgColor theme="1"/>
      </patternFill>
    </fill>
    <fill>
      <patternFill patternType="solid">
        <fgColor rgb="FF00B0F0"/>
        <bgColor indexed="26"/>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2" tint="-9.9978637043366805E-2"/>
        <bgColor indexed="64"/>
      </patternFill>
    </fill>
    <fill>
      <patternFill patternType="solid">
        <fgColor theme="5" tint="0.79998168889431442"/>
        <bgColor theme="5" tint="0.79998168889431442"/>
      </patternFill>
    </fill>
    <fill>
      <patternFill patternType="solid">
        <fgColor rgb="FFFFFF00"/>
        <bgColor theme="4" tint="0.79998168889431442"/>
      </patternFill>
    </fill>
    <fill>
      <patternFill patternType="solid">
        <fgColor theme="3" tint="0.79998168889431442"/>
        <bgColor indexed="64"/>
      </patternFill>
    </fill>
    <fill>
      <patternFill patternType="gray0625">
        <bgColor theme="0"/>
      </patternFill>
    </fill>
    <fill>
      <patternFill patternType="solid">
        <fgColor theme="8" tint="-0.499984740745262"/>
        <bgColor indexed="64"/>
      </patternFill>
    </fill>
  </fills>
  <borders count="83">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top style="thin">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thin">
        <color indexed="64"/>
      </right>
      <top style="thin">
        <color indexed="64"/>
      </top>
      <bottom/>
      <diagonal/>
    </border>
    <border>
      <left style="thin">
        <color indexed="64"/>
      </left>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B2B2B2"/>
      </left>
      <right style="thin">
        <color rgb="FFB2B2B2"/>
      </right>
      <top style="thin">
        <color rgb="FFB2B2B2"/>
      </top>
      <bottom style="thin">
        <color rgb="FFB2B2B2"/>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mediumDashed">
        <color rgb="FFFF0000"/>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diagonal/>
    </border>
    <border>
      <left style="medium">
        <color indexed="8"/>
      </left>
      <right style="medium">
        <color indexed="8"/>
      </right>
      <top style="medium">
        <color indexed="8"/>
      </top>
      <bottom style="medium">
        <color indexed="8"/>
      </bottom>
      <diagonal/>
    </border>
    <border>
      <left/>
      <right style="medium">
        <color indexed="8"/>
      </right>
      <top/>
      <bottom style="thin">
        <color indexed="64"/>
      </bottom>
      <diagonal/>
    </border>
    <border>
      <left/>
      <right/>
      <top/>
      <bottom style="double">
        <color indexed="64"/>
      </bottom>
      <diagonal/>
    </border>
    <border>
      <left style="thin">
        <color indexed="64"/>
      </left>
      <right/>
      <top style="thin">
        <color indexed="64"/>
      </top>
      <bottom/>
      <diagonal/>
    </border>
    <border>
      <left/>
      <right style="thin">
        <color indexed="64"/>
      </right>
      <top/>
      <bottom style="thin">
        <color indexed="64"/>
      </bottom>
      <diagonal/>
    </border>
    <border>
      <left/>
      <right/>
      <top/>
      <bottom style="mediumDashed">
        <color auto="1"/>
      </bottom>
      <diagonal/>
    </border>
    <border>
      <left style="thin">
        <color theme="5"/>
      </left>
      <right style="thin">
        <color theme="5"/>
      </right>
      <top/>
      <bottom/>
      <diagonal/>
    </border>
    <border>
      <left/>
      <right/>
      <top/>
      <bottom style="thin">
        <color theme="5"/>
      </bottom>
      <diagonal/>
    </border>
    <border>
      <left/>
      <right style="medium">
        <color indexed="64"/>
      </right>
      <top style="medium">
        <color indexed="64"/>
      </top>
      <bottom style="thin">
        <color theme="5"/>
      </bottom>
      <diagonal/>
    </border>
    <border>
      <left/>
      <right/>
      <top style="medium">
        <color indexed="64"/>
      </top>
      <bottom style="thin">
        <color theme="5"/>
      </bottom>
      <diagonal/>
    </border>
    <border>
      <left/>
      <right style="medium">
        <color indexed="64"/>
      </right>
      <top style="thin">
        <color theme="5"/>
      </top>
      <bottom/>
      <diagonal/>
    </border>
    <border>
      <left/>
      <right style="medium">
        <color indexed="64"/>
      </right>
      <top/>
      <bottom style="mediumDashed">
        <color theme="1"/>
      </bottom>
      <diagonal/>
    </border>
    <border>
      <left/>
      <right/>
      <top/>
      <bottom style="mediumDashed">
        <color theme="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top/>
      <bottom style="medium">
        <color indexed="64"/>
      </bottom>
      <diagonal/>
    </border>
    <border>
      <left/>
      <right style="thin">
        <color indexed="64"/>
      </right>
      <top/>
      <bottom style="medium">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5"/>
      </left>
      <right style="thin">
        <color theme="5"/>
      </right>
      <top style="thin">
        <color theme="5"/>
      </top>
      <bottom style="thin">
        <color theme="5"/>
      </bottom>
      <diagonal/>
    </border>
    <border>
      <left style="thin">
        <color theme="5"/>
      </left>
      <right style="thin">
        <color theme="5"/>
      </right>
      <top style="thin">
        <color theme="5"/>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s>
  <cellStyleXfs count="21">
    <xf numFmtId="0" fontId="0" fillId="0" borderId="0"/>
    <xf numFmtId="0" fontId="9" fillId="0" borderId="0" applyNumberFormat="0" applyFill="0" applyBorder="0" applyAlignment="0" applyProtection="0">
      <alignment vertical="top"/>
      <protection locked="0"/>
    </xf>
    <xf numFmtId="0" fontId="10" fillId="0" borderId="0"/>
    <xf numFmtId="0" fontId="10" fillId="0" borderId="0"/>
    <xf numFmtId="0" fontId="24" fillId="0" borderId="0"/>
    <xf numFmtId="0" fontId="6" fillId="0" borderId="0"/>
    <xf numFmtId="165" fontId="6" fillId="0" borderId="0" applyFont="0" applyFill="0" applyBorder="0" applyAlignment="0" applyProtection="0"/>
    <xf numFmtId="0" fontId="5" fillId="0" borderId="0"/>
    <xf numFmtId="165" fontId="5"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43" fontId="10" fillId="0" borderId="0" applyFont="0" applyFill="0" applyBorder="0" applyAlignment="0" applyProtection="0"/>
    <xf numFmtId="0" fontId="10" fillId="11" borderId="44" applyNumberFormat="0" applyFont="0" applyAlignment="0" applyProtection="0"/>
    <xf numFmtId="0" fontId="3" fillId="0" borderId="0"/>
    <xf numFmtId="0" fontId="153" fillId="0" borderId="0" applyNumberFormat="0" applyFill="0" applyBorder="0" applyAlignment="0" applyProtection="0"/>
  </cellStyleXfs>
  <cellXfs count="1256">
    <xf numFmtId="0" fontId="0" fillId="0" borderId="0" xfId="0"/>
    <xf numFmtId="0" fontId="7" fillId="0" borderId="3" xfId="0" applyFont="1" applyBorder="1" applyAlignment="1">
      <alignment horizontal="left" vertical="center"/>
    </xf>
    <xf numFmtId="0" fontId="7" fillId="0" borderId="0" xfId="0" applyFont="1" applyAlignment="1">
      <alignment horizontal="left" vertical="center"/>
    </xf>
    <xf numFmtId="0" fontId="7" fillId="0" borderId="0" xfId="0" applyFont="1" applyAlignment="1">
      <alignment horizontal="center" vertical="center" wrapText="1"/>
    </xf>
    <xf numFmtId="0" fontId="13" fillId="0" borderId="0" xfId="3" applyFont="1"/>
    <xf numFmtId="0" fontId="8" fillId="0" borderId="0" xfId="0" applyFont="1" applyAlignment="1">
      <alignment wrapText="1"/>
    </xf>
    <xf numFmtId="0" fontId="13" fillId="4" borderId="0" xfId="3" applyFont="1" applyFill="1"/>
    <xf numFmtId="0" fontId="13" fillId="5" borderId="0" xfId="3" applyFont="1" applyFill="1"/>
    <xf numFmtId="0" fontId="13" fillId="5" borderId="0" xfId="3" applyFont="1" applyFill="1" applyAlignment="1">
      <alignment horizontal="left" vertical="center" wrapText="1"/>
    </xf>
    <xf numFmtId="0" fontId="8" fillId="0" borderId="0" xfId="0" applyFont="1" applyAlignment="1">
      <alignment horizontal="center" vertical="center" wrapText="1"/>
    </xf>
    <xf numFmtId="0" fontId="10" fillId="0" borderId="0" xfId="0" applyFont="1"/>
    <xf numFmtId="49" fontId="10" fillId="0" borderId="0" xfId="0" applyNumberFormat="1" applyFont="1" applyAlignment="1">
      <alignment horizontal="center"/>
    </xf>
    <xf numFmtId="0" fontId="16" fillId="2" borderId="8" xfId="0" applyFont="1" applyFill="1" applyBorder="1" applyAlignment="1">
      <alignment horizontal="center" vertical="center" wrapText="1"/>
    </xf>
    <xf numFmtId="0" fontId="16" fillId="2" borderId="9" xfId="0" applyFont="1" applyFill="1" applyBorder="1" applyAlignment="1">
      <alignment horizontal="center" vertical="center" wrapText="1"/>
    </xf>
    <xf numFmtId="0" fontId="0" fillId="3" borderId="10" xfId="0" applyFill="1" applyBorder="1" applyAlignment="1">
      <alignment horizontal="center" wrapText="1"/>
    </xf>
    <xf numFmtId="0" fontId="0" fillId="3" borderId="10" xfId="0" applyFill="1" applyBorder="1" applyAlignment="1">
      <alignment horizontal="center" vertical="center" wrapText="1"/>
    </xf>
    <xf numFmtId="49" fontId="16" fillId="3" borderId="10" xfId="0" applyNumberFormat="1" applyFont="1" applyFill="1" applyBorder="1" applyAlignment="1">
      <alignment horizontal="center" vertical="center" wrapText="1"/>
    </xf>
    <xf numFmtId="49" fontId="19" fillId="3" borderId="10" xfId="0" applyNumberFormat="1" applyFont="1" applyFill="1" applyBorder="1" applyAlignment="1">
      <alignment horizontal="center" vertical="center" wrapText="1"/>
    </xf>
    <xf numFmtId="49" fontId="16" fillId="0" borderId="10" xfId="0" applyNumberFormat="1" applyFont="1" applyBorder="1" applyAlignment="1">
      <alignment horizontal="center" vertical="center" wrapText="1"/>
    </xf>
    <xf numFmtId="0" fontId="0" fillId="0" borderId="10" xfId="0" applyBorder="1" applyAlignment="1">
      <alignment horizontal="center" wrapText="1"/>
    </xf>
    <xf numFmtId="0" fontId="0" fillId="0" borderId="10" xfId="0" applyBorder="1" applyAlignment="1">
      <alignment horizontal="center" vertical="center" wrapText="1"/>
    </xf>
    <xf numFmtId="49" fontId="19" fillId="0" borderId="10" xfId="0" applyNumberFormat="1" applyFont="1" applyBorder="1" applyAlignment="1">
      <alignment horizontal="center" vertical="center" wrapText="1"/>
    </xf>
    <xf numFmtId="0" fontId="16" fillId="0" borderId="10" xfId="0" applyFont="1" applyBorder="1" applyAlignment="1">
      <alignment horizontal="center" vertical="center" wrapText="1"/>
    </xf>
    <xf numFmtId="49" fontId="20" fillId="0" borderId="11" xfId="3" applyNumberFormat="1" applyFont="1" applyBorder="1" applyAlignment="1">
      <alignment horizontal="left" vertical="center" wrapText="1"/>
    </xf>
    <xf numFmtId="0" fontId="21" fillId="0" borderId="10" xfId="3" applyFont="1" applyBorder="1" applyAlignment="1">
      <alignment horizontal="center" vertical="center" wrapText="1"/>
    </xf>
    <xf numFmtId="49" fontId="21" fillId="0" borderId="10" xfId="0" applyNumberFormat="1" applyFont="1" applyBorder="1" applyAlignment="1">
      <alignment horizontal="center" vertical="center" wrapText="1"/>
    </xf>
    <xf numFmtId="0" fontId="21" fillId="0" borderId="10" xfId="0" applyFont="1" applyBorder="1" applyAlignment="1">
      <alignment horizontal="center" vertical="center" wrapText="1"/>
    </xf>
    <xf numFmtId="0" fontId="14" fillId="0" borderId="10" xfId="0" applyFont="1" applyBorder="1" applyAlignment="1">
      <alignment horizontal="center" wrapText="1"/>
    </xf>
    <xf numFmtId="0" fontId="14" fillId="0" borderId="10" xfId="0" applyFont="1" applyBorder="1" applyAlignment="1">
      <alignment horizontal="center" vertical="center" wrapText="1"/>
    </xf>
    <xf numFmtId="0" fontId="0" fillId="0" borderId="10" xfId="0" applyBorder="1" applyAlignment="1">
      <alignment vertical="center" wrapText="1"/>
    </xf>
    <xf numFmtId="0" fontId="15" fillId="0" borderId="10" xfId="0" applyFont="1" applyBorder="1" applyAlignment="1">
      <alignment horizontal="center" wrapText="1"/>
    </xf>
    <xf numFmtId="0" fontId="15" fillId="0" borderId="10" xfId="0" applyFont="1" applyBorder="1" applyAlignment="1">
      <alignment horizontal="center" vertical="center" wrapText="1"/>
    </xf>
    <xf numFmtId="0" fontId="22" fillId="0" borderId="10" xfId="0" applyFont="1" applyBorder="1" applyAlignment="1">
      <alignment horizontal="center" wrapText="1"/>
    </xf>
    <xf numFmtId="0" fontId="22" fillId="0" borderId="10" xfId="0" applyFont="1" applyBorder="1" applyAlignment="1">
      <alignment horizontal="center" vertical="center" wrapText="1"/>
    </xf>
    <xf numFmtId="0" fontId="21" fillId="0" borderId="10" xfId="0" applyFont="1" applyBorder="1" applyAlignment="1">
      <alignment horizontal="center" wrapText="1"/>
    </xf>
    <xf numFmtId="0" fontId="0" fillId="0" borderId="10" xfId="0" applyBorder="1" applyAlignment="1">
      <alignment vertical="center"/>
    </xf>
    <xf numFmtId="49" fontId="19" fillId="0" borderId="11" xfId="3" applyNumberFormat="1" applyFont="1" applyBorder="1" applyAlignment="1">
      <alignment horizontal="left" vertical="center" wrapText="1"/>
    </xf>
    <xf numFmtId="0" fontId="26" fillId="0" borderId="0" xfId="0" applyFont="1" applyAlignment="1">
      <alignment horizontal="left" vertical="center"/>
    </xf>
    <xf numFmtId="0" fontId="0" fillId="0" borderId="0" xfId="0" applyAlignment="1">
      <alignment horizontal="left"/>
    </xf>
    <xf numFmtId="0" fontId="0" fillId="0" borderId="5" xfId="0" applyBorder="1"/>
    <xf numFmtId="0" fontId="0" fillId="0" borderId="2" xfId="0" applyBorder="1"/>
    <xf numFmtId="0" fontId="10" fillId="0" borderId="5" xfId="0" applyFont="1" applyBorder="1"/>
    <xf numFmtId="0" fontId="10" fillId="0" borderId="0" xfId="0" applyFont="1" applyAlignment="1">
      <alignment vertical="center" wrapText="1"/>
    </xf>
    <xf numFmtId="0" fontId="8" fillId="0" borderId="0" xfId="0" applyFont="1"/>
    <xf numFmtId="0" fontId="0" fillId="0" borderId="0" xfId="0" applyAlignment="1">
      <alignment horizontal="center"/>
    </xf>
    <xf numFmtId="0" fontId="10" fillId="0" borderId="0" xfId="0" applyFont="1" applyAlignment="1">
      <alignment vertical="center"/>
    </xf>
    <xf numFmtId="0" fontId="0" fillId="0" borderId="23" xfId="0" applyBorder="1"/>
    <xf numFmtId="0" fontId="0" fillId="0" borderId="24" xfId="0" applyBorder="1"/>
    <xf numFmtId="0" fontId="0" fillId="0" borderId="22" xfId="0" applyBorder="1"/>
    <xf numFmtId="49" fontId="20" fillId="0" borderId="11" xfId="0" applyNumberFormat="1" applyFont="1" applyBorder="1" applyAlignment="1">
      <alignment vertical="center" wrapText="1"/>
    </xf>
    <xf numFmtId="49" fontId="20" fillId="0" borderId="11" xfId="2" applyNumberFormat="1" applyFont="1" applyBorder="1" applyAlignment="1">
      <alignment horizontal="left" vertical="center" wrapText="1"/>
    </xf>
    <xf numFmtId="49" fontId="16" fillId="0" borderId="11" xfId="3" applyNumberFormat="1" applyFont="1" applyBorder="1" applyAlignment="1">
      <alignment horizontal="left" vertical="center" wrapText="1"/>
    </xf>
    <xf numFmtId="49" fontId="21" fillId="0" borderId="11" xfId="0" applyNumberFormat="1" applyFont="1" applyBorder="1" applyAlignment="1">
      <alignment horizontal="left" vertical="center" wrapText="1"/>
    </xf>
    <xf numFmtId="49" fontId="0" fillId="0" borderId="11" xfId="0" applyNumberFormat="1" applyBorder="1" applyAlignment="1">
      <alignment vertical="center" wrapText="1"/>
    </xf>
    <xf numFmtId="49" fontId="21" fillId="0" borderId="11" xfId="3" applyNumberFormat="1" applyFont="1" applyBorder="1" applyAlignment="1">
      <alignment horizontal="left" vertical="center" wrapText="1"/>
    </xf>
    <xf numFmtId="49" fontId="20" fillId="0" borderId="11" xfId="4" applyNumberFormat="1" applyFont="1" applyBorder="1" applyAlignment="1">
      <alignment horizontal="left" vertical="center" wrapText="1"/>
    </xf>
    <xf numFmtId="49" fontId="19" fillId="3" borderId="11" xfId="3" applyNumberFormat="1" applyFont="1" applyFill="1" applyBorder="1" applyAlignment="1">
      <alignment horizontal="left" vertical="center" wrapText="1"/>
    </xf>
    <xf numFmtId="49" fontId="20" fillId="0" borderId="0" xfId="3" applyNumberFormat="1" applyFont="1" applyAlignment="1">
      <alignment horizontal="left" vertical="center" wrapText="1"/>
    </xf>
    <xf numFmtId="49" fontId="20" fillId="3" borderId="11" xfId="3" applyNumberFormat="1" applyFont="1" applyFill="1" applyBorder="1" applyAlignment="1">
      <alignment horizontal="left" vertical="center" wrapText="1"/>
    </xf>
    <xf numFmtId="49" fontId="21" fillId="0" borderId="11" xfId="4" applyNumberFormat="1" applyFont="1" applyBorder="1" applyAlignment="1">
      <alignment horizontal="left" vertical="center" wrapText="1"/>
    </xf>
    <xf numFmtId="0" fontId="17" fillId="2" borderId="5" xfId="0" applyFont="1" applyFill="1" applyBorder="1" applyAlignment="1">
      <alignment horizontal="left" vertical="center" wrapText="1"/>
    </xf>
    <xf numFmtId="0" fontId="16" fillId="2" borderId="27" xfId="0" applyFont="1" applyFill="1" applyBorder="1" applyAlignment="1">
      <alignment horizontal="center" vertical="center" wrapText="1"/>
    </xf>
    <xf numFmtId="49" fontId="20" fillId="0" borderId="25" xfId="3" applyNumberFormat="1" applyFont="1" applyBorder="1" applyAlignment="1">
      <alignment horizontal="left" vertical="center" wrapText="1"/>
    </xf>
    <xf numFmtId="49" fontId="16" fillId="0" borderId="28" xfId="0" applyNumberFormat="1" applyFont="1" applyBorder="1" applyAlignment="1">
      <alignment horizontal="center" vertical="center" wrapText="1"/>
    </xf>
    <xf numFmtId="0" fontId="23" fillId="0" borderId="26" xfId="0" applyFont="1" applyBorder="1" applyAlignment="1">
      <alignment horizontal="left" vertical="center" wrapText="1"/>
    </xf>
    <xf numFmtId="0" fontId="23" fillId="0" borderId="29" xfId="0" applyFont="1" applyBorder="1" applyAlignment="1">
      <alignment horizontal="left" vertical="center" wrapText="1"/>
    </xf>
    <xf numFmtId="0" fontId="28" fillId="0" borderId="10" xfId="0" applyFont="1" applyBorder="1"/>
    <xf numFmtId="0" fontId="0" fillId="0" borderId="10" xfId="0" applyBorder="1"/>
    <xf numFmtId="0" fontId="0" fillId="0" borderId="0" xfId="0" applyAlignment="1">
      <alignment horizontal="center" vertical="center"/>
    </xf>
    <xf numFmtId="0" fontId="6" fillId="0" borderId="0" xfId="5"/>
    <xf numFmtId="0" fontId="10" fillId="0" borderId="0" xfId="0" applyFont="1" applyAlignment="1">
      <alignment horizontal="center" vertical="center"/>
    </xf>
    <xf numFmtId="0" fontId="10" fillId="0" borderId="0" xfId="0" applyFont="1" applyAlignment="1">
      <alignment horizontal="center"/>
    </xf>
    <xf numFmtId="0" fontId="8" fillId="0" borderId="0" xfId="0" applyFont="1" applyAlignment="1">
      <alignment horizontal="center"/>
    </xf>
    <xf numFmtId="49" fontId="0" fillId="0" borderId="10" xfId="0" applyNumberFormat="1" applyBorder="1" applyAlignment="1">
      <alignment horizontal="center" vertical="center"/>
    </xf>
    <xf numFmtId="49" fontId="10" fillId="0" borderId="10" xfId="0" applyNumberFormat="1" applyFont="1" applyBorder="1" applyAlignment="1">
      <alignment horizontal="center" vertical="center"/>
    </xf>
    <xf numFmtId="0" fontId="31" fillId="0" borderId="0" xfId="5" applyFont="1" applyAlignment="1">
      <alignment vertical="center"/>
    </xf>
    <xf numFmtId="0" fontId="37" fillId="0" borderId="0" xfId="0" applyFont="1" applyAlignment="1">
      <alignment horizontal="justify" vertical="center" wrapText="1"/>
    </xf>
    <xf numFmtId="0" fontId="36" fillId="0" borderId="0" xfId="0" applyFont="1" applyAlignment="1">
      <alignment horizontal="justify" vertical="center" wrapText="1"/>
    </xf>
    <xf numFmtId="0" fontId="36" fillId="0" borderId="0" xfId="0" applyFont="1" applyAlignment="1">
      <alignment vertical="center"/>
    </xf>
    <xf numFmtId="0" fontId="13" fillId="0" borderId="0" xfId="0" applyFont="1" applyAlignment="1">
      <alignment vertical="center"/>
    </xf>
    <xf numFmtId="0" fontId="32" fillId="0" borderId="0" xfId="5" applyFont="1" applyAlignment="1">
      <alignment vertical="center"/>
    </xf>
    <xf numFmtId="0" fontId="10" fillId="0" borderId="0" xfId="0" applyFont="1" applyAlignment="1">
      <alignment horizontal="left" vertical="center"/>
    </xf>
    <xf numFmtId="0" fontId="8" fillId="0" borderId="0" xfId="0" applyFont="1" applyAlignment="1">
      <alignment horizontal="left" vertical="center"/>
    </xf>
    <xf numFmtId="0" fontId="32" fillId="0" borderId="0" xfId="5" applyFont="1" applyAlignment="1">
      <alignment horizontal="left" vertical="center"/>
    </xf>
    <xf numFmtId="0" fontId="31" fillId="0" borderId="0" xfId="5" applyFont="1"/>
    <xf numFmtId="0" fontId="10" fillId="0" borderId="0" xfId="2"/>
    <xf numFmtId="0" fontId="43" fillId="0" borderId="0" xfId="2" applyFont="1" applyAlignment="1">
      <alignment horizontal="left" vertical="center"/>
    </xf>
    <xf numFmtId="0" fontId="43" fillId="0" borderId="0" xfId="2" applyFont="1" applyAlignment="1">
      <alignment horizontal="center" vertical="center"/>
    </xf>
    <xf numFmtId="0" fontId="11" fillId="0" borderId="0" xfId="2" applyFont="1" applyAlignment="1">
      <alignment horizontal="left"/>
    </xf>
    <xf numFmtId="0" fontId="10" fillId="0" borderId="0" xfId="2" applyAlignment="1">
      <alignment horizontal="centerContinuous"/>
    </xf>
    <xf numFmtId="0" fontId="7" fillId="0" borderId="0" xfId="2" applyFont="1" applyAlignment="1">
      <alignment horizontal="left" vertical="center"/>
    </xf>
    <xf numFmtId="0" fontId="49" fillId="0" borderId="0" xfId="2" applyFont="1"/>
    <xf numFmtId="0" fontId="52" fillId="0" borderId="0" xfId="2" applyFont="1" applyAlignment="1">
      <alignment horizontal="left" vertical="center"/>
    </xf>
    <xf numFmtId="0" fontId="49" fillId="0" borderId="0" xfId="2" applyFont="1" applyAlignment="1">
      <alignment horizontal="left" vertical="center"/>
    </xf>
    <xf numFmtId="0" fontId="50" fillId="0" borderId="0" xfId="2" applyFont="1" applyAlignment="1">
      <alignment vertical="center"/>
    </xf>
    <xf numFmtId="0" fontId="9" fillId="0" borderId="0" xfId="1" applyFill="1" applyBorder="1" applyAlignment="1" applyProtection="1">
      <alignment vertical="center"/>
    </xf>
    <xf numFmtId="0" fontId="49" fillId="0" borderId="0" xfId="2" applyFont="1" applyAlignment="1">
      <alignment horizontal="center" vertical="center"/>
    </xf>
    <xf numFmtId="49" fontId="43" fillId="0" borderId="0" xfId="2" applyNumberFormat="1" applyFont="1" applyAlignment="1">
      <alignment horizontal="center"/>
    </xf>
    <xf numFmtId="0" fontId="10" fillId="0" borderId="0" xfId="2" applyAlignment="1">
      <alignment horizontal="left"/>
    </xf>
    <xf numFmtId="0" fontId="54" fillId="0" borderId="0" xfId="2" applyFont="1" applyAlignment="1">
      <alignment vertical="center"/>
    </xf>
    <xf numFmtId="4" fontId="48" fillId="0" borderId="0" xfId="2" applyNumberFormat="1" applyFont="1" applyAlignment="1">
      <alignment horizontal="right" vertical="center"/>
    </xf>
    <xf numFmtId="0" fontId="48" fillId="0" borderId="0" xfId="2" applyFont="1" applyAlignment="1">
      <alignment horizontal="right" vertical="center"/>
    </xf>
    <xf numFmtId="0" fontId="56" fillId="0" borderId="0" xfId="2" applyFont="1"/>
    <xf numFmtId="0" fontId="56" fillId="0" borderId="0" xfId="2" applyFont="1" applyAlignment="1">
      <alignment horizontal="left"/>
    </xf>
    <xf numFmtId="0" fontId="56" fillId="0" borderId="0" xfId="2" applyFont="1" applyAlignment="1">
      <alignment horizontal="center"/>
    </xf>
    <xf numFmtId="4" fontId="10" fillId="0" borderId="0" xfId="2" applyNumberFormat="1"/>
    <xf numFmtId="0" fontId="10" fillId="0" borderId="0" xfId="2" applyAlignment="1">
      <alignment horizontal="center"/>
    </xf>
    <xf numFmtId="10" fontId="48" fillId="0" borderId="0" xfId="9" applyNumberFormat="1" applyFont="1" applyFill="1" applyBorder="1" applyAlignment="1">
      <alignment horizontal="center"/>
    </xf>
    <xf numFmtId="0" fontId="58" fillId="0" borderId="0" xfId="2" applyFont="1" applyAlignment="1">
      <alignment horizontal="center" vertical="center"/>
    </xf>
    <xf numFmtId="4" fontId="59" fillId="0" borderId="0" xfId="2" applyNumberFormat="1" applyFont="1"/>
    <xf numFmtId="0" fontId="59" fillId="0" borderId="0" xfId="2" applyFont="1"/>
    <xf numFmtId="49" fontId="58" fillId="0" borderId="0" xfId="2" applyNumberFormat="1" applyFont="1" applyAlignment="1">
      <alignment horizontal="right" wrapText="1"/>
    </xf>
    <xf numFmtId="49" fontId="51" fillId="0" borderId="0" xfId="2" applyNumberFormat="1" applyFont="1" applyAlignment="1">
      <alignment horizontal="center"/>
    </xf>
    <xf numFmtId="0" fontId="48" fillId="0" borderId="0" xfId="2" applyFont="1" applyAlignment="1">
      <alignment horizontal="left"/>
    </xf>
    <xf numFmtId="49" fontId="10" fillId="0" borderId="0" xfId="0" applyNumberFormat="1" applyFont="1" applyAlignment="1">
      <alignment horizontal="center" vertical="center"/>
    </xf>
    <xf numFmtId="0" fontId="10" fillId="0" borderId="10" xfId="0" applyFont="1" applyBorder="1"/>
    <xf numFmtId="0" fontId="10" fillId="0" borderId="10" xfId="0" applyFont="1" applyBorder="1" applyAlignment="1">
      <alignment horizontal="center"/>
    </xf>
    <xf numFmtId="4" fontId="0" fillId="0" borderId="10" xfId="0" applyNumberFormat="1" applyBorder="1"/>
    <xf numFmtId="49" fontId="8" fillId="0" borderId="0" xfId="0" applyNumberFormat="1" applyFont="1" applyAlignment="1">
      <alignment horizontal="center" vertical="center"/>
    </xf>
    <xf numFmtId="0" fontId="8" fillId="0" borderId="0" xfId="0" applyFont="1" applyAlignment="1">
      <alignment horizontal="center" vertical="center"/>
    </xf>
    <xf numFmtId="0" fontId="11" fillId="0" borderId="0" xfId="2" applyFont="1"/>
    <xf numFmtId="0" fontId="47" fillId="0" borderId="0" xfId="2" applyFont="1" applyAlignment="1">
      <alignment horizontal="left" vertical="center"/>
    </xf>
    <xf numFmtId="0" fontId="51" fillId="0" borderId="0" xfId="2" applyFont="1" applyAlignment="1">
      <alignment horizontal="left" vertical="center"/>
    </xf>
    <xf numFmtId="0" fontId="48" fillId="0" borderId="0" xfId="2" applyFont="1" applyAlignment="1">
      <alignment horizontal="center" vertical="center"/>
    </xf>
    <xf numFmtId="0" fontId="56" fillId="0" borderId="0" xfId="0" applyFont="1" applyAlignment="1">
      <alignment horizontal="center"/>
    </xf>
    <xf numFmtId="10" fontId="56" fillId="0" borderId="0" xfId="0" applyNumberFormat="1" applyFont="1" applyAlignment="1">
      <alignment horizontal="center" wrapText="1"/>
    </xf>
    <xf numFmtId="9" fontId="0" fillId="0" borderId="10" xfId="0" applyNumberFormat="1" applyBorder="1" applyAlignment="1">
      <alignment horizontal="center" vertical="center"/>
    </xf>
    <xf numFmtId="0" fontId="0" fillId="0" borderId="10" xfId="0" applyBorder="1" applyAlignment="1">
      <alignment horizontal="center" vertical="center"/>
    </xf>
    <xf numFmtId="0" fontId="0" fillId="0" borderId="30" xfId="0" applyBorder="1" applyAlignment="1">
      <alignment horizontal="left" vertical="center"/>
    </xf>
    <xf numFmtId="9" fontId="0" fillId="0" borderId="0" xfId="0" applyNumberFormat="1" applyAlignment="1">
      <alignment horizontal="center" vertical="center"/>
    </xf>
    <xf numFmtId="0" fontId="0" fillId="0" borderId="31" xfId="0" applyBorder="1" applyAlignment="1">
      <alignment horizontal="center" vertical="center"/>
    </xf>
    <xf numFmtId="9" fontId="0" fillId="0" borderId="12" xfId="0" applyNumberFormat="1" applyBorder="1" applyAlignment="1">
      <alignment horizontal="center" vertical="center"/>
    </xf>
    <xf numFmtId="9" fontId="25" fillId="0" borderId="10" xfId="0" applyNumberFormat="1" applyFont="1" applyBorder="1" applyAlignment="1">
      <alignment horizontal="center" vertical="center"/>
    </xf>
    <xf numFmtId="0" fontId="25" fillId="0" borderId="10" xfId="0" applyFont="1" applyBorder="1" applyAlignment="1">
      <alignment horizontal="center" vertical="center"/>
    </xf>
    <xf numFmtId="0" fontId="56" fillId="0" borderId="12" xfId="0" applyFont="1" applyBorder="1" applyAlignment="1">
      <alignment horizontal="center"/>
    </xf>
    <xf numFmtId="0" fontId="10" fillId="0" borderId="1" xfId="2" applyBorder="1"/>
    <xf numFmtId="0" fontId="10" fillId="0" borderId="2" xfId="2" applyBorder="1" applyAlignment="1">
      <alignment horizontal="left"/>
    </xf>
    <xf numFmtId="0" fontId="10" fillId="0" borderId="2" xfId="2" applyBorder="1"/>
    <xf numFmtId="0" fontId="10" fillId="0" borderId="23" xfId="2" applyBorder="1"/>
    <xf numFmtId="0" fontId="10" fillId="0" borderId="3" xfId="2" applyBorder="1"/>
    <xf numFmtId="0" fontId="10" fillId="0" borderId="24" xfId="2" applyBorder="1"/>
    <xf numFmtId="0" fontId="43" fillId="0" borderId="0" xfId="2" applyFont="1" applyAlignment="1">
      <alignment horizontal="left"/>
    </xf>
    <xf numFmtId="0" fontId="60" fillId="0" borderId="9" xfId="2" applyFont="1" applyBorder="1" applyAlignment="1">
      <alignment horizontal="center"/>
    </xf>
    <xf numFmtId="0" fontId="66" fillId="0" borderId="9" xfId="2" applyFont="1" applyBorder="1" applyAlignment="1">
      <alignment horizontal="center"/>
    </xf>
    <xf numFmtId="0" fontId="60" fillId="0" borderId="0" xfId="2" applyFont="1" applyAlignment="1">
      <alignment horizontal="center"/>
    </xf>
    <xf numFmtId="0" fontId="59" fillId="0" borderId="0" xfId="2" applyFont="1" applyAlignment="1">
      <alignment horizontal="left" vertical="center" wrapText="1"/>
    </xf>
    <xf numFmtId="0" fontId="10" fillId="0" borderId="4" xfId="2" applyBorder="1"/>
    <xf numFmtId="0" fontId="10" fillId="0" borderId="5" xfId="2" applyBorder="1" applyAlignment="1">
      <alignment horizontal="left"/>
    </xf>
    <xf numFmtId="0" fontId="10" fillId="0" borderId="5" xfId="2" applyBorder="1"/>
    <xf numFmtId="0" fontId="0" fillId="0" borderId="1" xfId="0" applyBorder="1"/>
    <xf numFmtId="0" fontId="0" fillId="0" borderId="2" xfId="0" applyBorder="1" applyAlignment="1">
      <alignment horizontal="left"/>
    </xf>
    <xf numFmtId="0" fontId="0" fillId="0" borderId="3" xfId="0" applyBorder="1"/>
    <xf numFmtId="0" fontId="43" fillId="0" borderId="0" xfId="0" applyFont="1" applyAlignment="1">
      <alignment horizontal="center" vertical="center"/>
    </xf>
    <xf numFmtId="0" fontId="11" fillId="0" borderId="0" xfId="0" applyFont="1" applyAlignment="1">
      <alignment horizontal="left"/>
    </xf>
    <xf numFmtId="0" fontId="61" fillId="0" borderId="0" xfId="0" applyFont="1" applyAlignment="1">
      <alignment horizontal="center"/>
    </xf>
    <xf numFmtId="0" fontId="7" fillId="0" borderId="0" xfId="0" applyFont="1"/>
    <xf numFmtId="0" fontId="50" fillId="0" borderId="0" xfId="0" applyFont="1" applyAlignment="1">
      <alignment vertical="center"/>
    </xf>
    <xf numFmtId="0" fontId="50" fillId="0" borderId="0" xfId="0" applyFont="1" applyAlignment="1">
      <alignment horizontal="left"/>
    </xf>
    <xf numFmtId="0" fontId="50" fillId="0" borderId="0" xfId="0" applyFont="1"/>
    <xf numFmtId="0" fontId="11" fillId="0" borderId="0" xfId="0" applyFont="1"/>
    <xf numFmtId="0" fontId="7" fillId="0" borderId="0" xfId="0" applyFont="1" applyAlignment="1">
      <alignment horizontal="center"/>
    </xf>
    <xf numFmtId="0" fontId="52" fillId="0" borderId="0" xfId="0" applyFont="1"/>
    <xf numFmtId="0" fontId="62" fillId="0" borderId="0" xfId="0" applyFont="1"/>
    <xf numFmtId="0" fontId="71" fillId="0" borderId="0" xfId="0" applyFont="1"/>
    <xf numFmtId="0" fontId="59" fillId="0" borderId="0" xfId="0" applyFont="1"/>
    <xf numFmtId="0" fontId="64" fillId="0" borderId="0" xfId="0" applyFont="1"/>
    <xf numFmtId="0" fontId="0" fillId="0" borderId="4" xfId="0" applyBorder="1"/>
    <xf numFmtId="0" fontId="0" fillId="0" borderId="5" xfId="0" applyBorder="1" applyAlignment="1">
      <alignment horizontal="left"/>
    </xf>
    <xf numFmtId="0" fontId="73" fillId="0" borderId="0" xfId="0" applyFont="1"/>
    <xf numFmtId="0" fontId="0" fillId="0" borderId="10" xfId="0" applyBorder="1" applyAlignment="1">
      <alignment horizontal="center"/>
    </xf>
    <xf numFmtId="0" fontId="74" fillId="9" borderId="10" xfId="0" applyFont="1" applyFill="1" applyBorder="1" applyAlignment="1">
      <alignment horizontal="center"/>
    </xf>
    <xf numFmtId="0" fontId="13" fillId="5" borderId="0" xfId="3" applyFont="1" applyFill="1" applyAlignment="1">
      <alignment horizontal="center"/>
    </xf>
    <xf numFmtId="0" fontId="13" fillId="0" borderId="0" xfId="3" applyFont="1" applyAlignment="1">
      <alignment horizontal="center"/>
    </xf>
    <xf numFmtId="0" fontId="13" fillId="5" borderId="0" xfId="3" applyFont="1" applyFill="1" applyAlignment="1">
      <alignment horizontal="center" vertical="center"/>
    </xf>
    <xf numFmtId="0" fontId="13" fillId="5" borderId="0" xfId="3" applyFont="1" applyFill="1" applyAlignment="1">
      <alignment horizontal="center" vertical="center" wrapText="1"/>
    </xf>
    <xf numFmtId="0" fontId="10" fillId="10" borderId="10" xfId="0" applyFont="1" applyFill="1" applyBorder="1" applyAlignment="1">
      <alignment horizontal="center"/>
    </xf>
    <xf numFmtId="1" fontId="57" fillId="0" borderId="0" xfId="2" applyNumberFormat="1" applyFont="1" applyAlignment="1">
      <alignment horizontal="center"/>
    </xf>
    <xf numFmtId="0" fontId="50" fillId="0" borderId="0" xfId="0" applyFont="1" applyAlignment="1">
      <alignment horizontal="center" vertical="center"/>
    </xf>
    <xf numFmtId="0" fontId="50" fillId="0" borderId="0" xfId="0" applyFont="1" applyAlignment="1">
      <alignment horizontal="left" vertical="center"/>
    </xf>
    <xf numFmtId="167" fontId="55" fillId="0" borderId="0" xfId="2" applyNumberFormat="1" applyFont="1" applyAlignment="1">
      <alignment horizontal="center" vertical="center"/>
    </xf>
    <xf numFmtId="0" fontId="59" fillId="0" borderId="0" xfId="2" applyFont="1" applyAlignment="1">
      <alignment vertical="center"/>
    </xf>
    <xf numFmtId="4" fontId="49" fillId="0" borderId="0" xfId="2" applyNumberFormat="1" applyFont="1" applyAlignment="1">
      <alignment horizontal="center"/>
    </xf>
    <xf numFmtId="0" fontId="10" fillId="0" borderId="48" xfId="2" applyBorder="1" applyAlignment="1">
      <alignment horizontal="left"/>
    </xf>
    <xf numFmtId="0" fontId="10" fillId="0" borderId="10" xfId="0" applyFont="1" applyBorder="1" applyAlignment="1">
      <alignment vertical="center"/>
    </xf>
    <xf numFmtId="0" fontId="10" fillId="0" borderId="30" xfId="0" applyFont="1" applyBorder="1" applyAlignment="1">
      <alignment horizontal="left" vertical="center"/>
    </xf>
    <xf numFmtId="0" fontId="0" fillId="12" borderId="30" xfId="0" applyFill="1" applyBorder="1" applyAlignment="1">
      <alignment horizontal="left" vertical="center"/>
    </xf>
    <xf numFmtId="0" fontId="0" fillId="12" borderId="28" xfId="0" applyFill="1" applyBorder="1" applyAlignment="1">
      <alignment horizontal="center" vertical="center"/>
    </xf>
    <xf numFmtId="9" fontId="0" fillId="12" borderId="28" xfId="0" applyNumberFormat="1" applyFill="1" applyBorder="1" applyAlignment="1">
      <alignment horizontal="center" vertical="center"/>
    </xf>
    <xf numFmtId="0" fontId="56" fillId="0" borderId="5" xfId="2" applyFont="1" applyBorder="1" applyAlignment="1">
      <alignment horizontal="left"/>
    </xf>
    <xf numFmtId="4" fontId="10" fillId="0" borderId="5" xfId="2" applyNumberFormat="1" applyBorder="1"/>
    <xf numFmtId="4" fontId="49" fillId="0" borderId="5" xfId="2" applyNumberFormat="1" applyFont="1" applyBorder="1" applyAlignment="1">
      <alignment horizontal="center"/>
    </xf>
    <xf numFmtId="0" fontId="59" fillId="0" borderId="1" xfId="2" applyFont="1" applyBorder="1" applyAlignment="1">
      <alignment horizontal="left"/>
    </xf>
    <xf numFmtId="0" fontId="59" fillId="0" borderId="3" xfId="2" applyFont="1" applyBorder="1" applyAlignment="1">
      <alignment horizontal="left"/>
    </xf>
    <xf numFmtId="0" fontId="56" fillId="0" borderId="4" xfId="2" applyFont="1" applyBorder="1" applyAlignment="1">
      <alignment horizontal="left"/>
    </xf>
    <xf numFmtId="0" fontId="59" fillId="0" borderId="4" xfId="2" applyFont="1" applyBorder="1" applyAlignment="1">
      <alignment horizontal="left"/>
    </xf>
    <xf numFmtId="1" fontId="55" fillId="0" borderId="0" xfId="9" applyNumberFormat="1" applyFont="1" applyFill="1" applyBorder="1" applyAlignment="1">
      <alignment horizontal="center"/>
    </xf>
    <xf numFmtId="4" fontId="30" fillId="0" borderId="10" xfId="0" applyNumberFormat="1" applyFont="1" applyBorder="1" applyAlignment="1">
      <alignment horizontal="center" vertical="center"/>
    </xf>
    <xf numFmtId="9" fontId="59" fillId="0" borderId="0" xfId="2" applyNumberFormat="1" applyFont="1" applyAlignment="1">
      <alignment horizontal="left"/>
    </xf>
    <xf numFmtId="4" fontId="10" fillId="0" borderId="0" xfId="0" applyNumberFormat="1" applyFont="1" applyAlignment="1">
      <alignment horizontal="center" vertical="center"/>
    </xf>
    <xf numFmtId="0" fontId="7" fillId="0" borderId="0" xfId="0" applyFont="1" applyAlignment="1">
      <alignment horizontal="center" vertical="center"/>
    </xf>
    <xf numFmtId="0" fontId="25" fillId="0" borderId="0" xfId="0" applyFont="1"/>
    <xf numFmtId="0" fontId="7" fillId="6" borderId="3" xfId="0" applyFont="1" applyFill="1" applyBorder="1" applyAlignment="1">
      <alignment horizontal="left" vertical="center"/>
    </xf>
    <xf numFmtId="0" fontId="89" fillId="0" borderId="3" xfId="2" applyFont="1" applyBorder="1"/>
    <xf numFmtId="0" fontId="77" fillId="0" borderId="3" xfId="0" applyFont="1" applyBorder="1" applyAlignment="1">
      <alignment horizontal="left" vertical="center"/>
    </xf>
    <xf numFmtId="0" fontId="89" fillId="0" borderId="0" xfId="2" applyFont="1"/>
    <xf numFmtId="0" fontId="96" fillId="0" borderId="0" xfId="2" applyFont="1" applyAlignment="1">
      <alignment vertical="center"/>
    </xf>
    <xf numFmtId="0" fontId="90" fillId="0" borderId="0" xfId="2" applyFont="1" applyAlignment="1">
      <alignment vertical="center"/>
    </xf>
    <xf numFmtId="0" fontId="89" fillId="0" borderId="12" xfId="2" applyFont="1" applyBorder="1"/>
    <xf numFmtId="0" fontId="89" fillId="0" borderId="12" xfId="3" applyFont="1" applyBorder="1"/>
    <xf numFmtId="0" fontId="89" fillId="0" borderId="6" xfId="3" applyFont="1" applyBorder="1"/>
    <xf numFmtId="0" fontId="89" fillId="0" borderId="0" xfId="3" applyFont="1"/>
    <xf numFmtId="4" fontId="93" fillId="6" borderId="0" xfId="3" applyNumberFormat="1" applyFont="1" applyFill="1" applyAlignment="1">
      <alignment horizontal="center" vertical="center"/>
    </xf>
    <xf numFmtId="4" fontId="93" fillId="0" borderId="0" xfId="3" applyNumberFormat="1" applyFont="1" applyAlignment="1">
      <alignment horizontal="center" vertical="center"/>
    </xf>
    <xf numFmtId="0" fontId="89" fillId="0" borderId="0" xfId="3" applyFont="1" applyAlignment="1">
      <alignment horizontal="justify" vertical="center" wrapText="1"/>
    </xf>
    <xf numFmtId="0" fontId="89" fillId="0" borderId="18" xfId="3" applyFont="1" applyBorder="1"/>
    <xf numFmtId="0" fontId="89" fillId="0" borderId="18" xfId="3" applyFont="1" applyBorder="1" applyAlignment="1">
      <alignment vertical="center"/>
    </xf>
    <xf numFmtId="0" fontId="89" fillId="6" borderId="0" xfId="3" applyFont="1" applyFill="1"/>
    <xf numFmtId="0" fontId="89" fillId="0" borderId="12" xfId="3" applyFont="1" applyBorder="1" applyAlignment="1">
      <alignment vertical="center"/>
    </xf>
    <xf numFmtId="0" fontId="10" fillId="0" borderId="0" xfId="2" applyAlignment="1">
      <alignment vertical="center"/>
    </xf>
    <xf numFmtId="0" fontId="101" fillId="0" borderId="0" xfId="2" applyFont="1"/>
    <xf numFmtId="0" fontId="10" fillId="0" borderId="0" xfId="2" applyAlignment="1">
      <alignment horizontal="justify" vertical="center"/>
    </xf>
    <xf numFmtId="4" fontId="10" fillId="0" borderId="0" xfId="2" applyNumberFormat="1" applyAlignment="1">
      <alignment horizontal="left" vertical="center"/>
    </xf>
    <xf numFmtId="4" fontId="10" fillId="0" borderId="57" xfId="2" applyNumberFormat="1" applyBorder="1" applyAlignment="1">
      <alignment horizontal="left" vertical="center"/>
    </xf>
    <xf numFmtId="0" fontId="8" fillId="0" borderId="0" xfId="2" applyFont="1"/>
    <xf numFmtId="0" fontId="8" fillId="0" borderId="0" xfId="2" applyFont="1" applyAlignment="1">
      <alignment horizontal="left" vertical="center"/>
    </xf>
    <xf numFmtId="0" fontId="89" fillId="0" borderId="22" xfId="2" applyFont="1" applyBorder="1"/>
    <xf numFmtId="0" fontId="89" fillId="0" borderId="5" xfId="2" applyFont="1" applyBorder="1"/>
    <xf numFmtId="0" fontId="89" fillId="0" borderId="4" xfId="2" applyFont="1" applyBorder="1"/>
    <xf numFmtId="0" fontId="89" fillId="0" borderId="24" xfId="2" applyFont="1" applyBorder="1"/>
    <xf numFmtId="0" fontId="102" fillId="0" borderId="0" xfId="2" applyFont="1"/>
    <xf numFmtId="0" fontId="89" fillId="0" borderId="23" xfId="2" applyFont="1" applyBorder="1"/>
    <xf numFmtId="0" fontId="89" fillId="0" borderId="2" xfId="2" applyFont="1" applyBorder="1"/>
    <xf numFmtId="0" fontId="89" fillId="0" borderId="1" xfId="2" applyFont="1" applyBorder="1"/>
    <xf numFmtId="0" fontId="106" fillId="0" borderId="0" xfId="2" applyFont="1"/>
    <xf numFmtId="0" fontId="107" fillId="0" borderId="0" xfId="2" applyFont="1" applyAlignment="1">
      <alignment horizontal="left" vertical="center"/>
    </xf>
    <xf numFmtId="0" fontId="91" fillId="0" borderId="0" xfId="2" applyFont="1" applyAlignment="1">
      <alignment horizontal="left" vertical="center"/>
    </xf>
    <xf numFmtId="0" fontId="90" fillId="0" borderId="0" xfId="2" applyFont="1" applyAlignment="1">
      <alignment horizontal="left" vertical="center"/>
    </xf>
    <xf numFmtId="0" fontId="105" fillId="0" borderId="0" xfId="2" applyFont="1" applyAlignment="1">
      <alignment horizontal="center" vertical="center"/>
    </xf>
    <xf numFmtId="0" fontId="89" fillId="0" borderId="15" xfId="2" applyFont="1" applyBorder="1"/>
    <xf numFmtId="0" fontId="91" fillId="0" borderId="12" xfId="2" applyFont="1" applyBorder="1"/>
    <xf numFmtId="0" fontId="11" fillId="0" borderId="0" xfId="2" applyFont="1" applyAlignment="1">
      <alignment horizontal="center" vertical="center"/>
    </xf>
    <xf numFmtId="0" fontId="11" fillId="0" borderId="0" xfId="2" applyFont="1" applyAlignment="1">
      <alignment horizontal="left" vertical="center"/>
    </xf>
    <xf numFmtId="0" fontId="89" fillId="0" borderId="10" xfId="2" applyFont="1" applyBorder="1"/>
    <xf numFmtId="0" fontId="89" fillId="0" borderId="10" xfId="2" applyFont="1" applyBorder="1" applyAlignment="1">
      <alignment horizontal="center" vertical="center"/>
    </xf>
    <xf numFmtId="0" fontId="61" fillId="0" borderId="0" xfId="2" applyFont="1" applyAlignment="1">
      <alignment horizontal="center" vertical="center"/>
    </xf>
    <xf numFmtId="0" fontId="90" fillId="0" borderId="5" xfId="2" applyFont="1" applyBorder="1" applyAlignment="1">
      <alignment horizontal="left" vertical="center"/>
    </xf>
    <xf numFmtId="0" fontId="91" fillId="0" borderId="5" xfId="2" applyFont="1" applyBorder="1" applyAlignment="1">
      <alignment horizontal="left" vertical="center"/>
    </xf>
    <xf numFmtId="0" fontId="107" fillId="0" borderId="5" xfId="2" applyFont="1" applyBorder="1" applyAlignment="1">
      <alignment horizontal="left" vertical="center"/>
    </xf>
    <xf numFmtId="0" fontId="106" fillId="0" borderId="5" xfId="2" applyFont="1" applyBorder="1"/>
    <xf numFmtId="0" fontId="25" fillId="0" borderId="0" xfId="0" applyFont="1" applyAlignment="1">
      <alignment horizontal="center" vertical="center"/>
    </xf>
    <xf numFmtId="0" fontId="0" fillId="0" borderId="0" xfId="0" applyAlignment="1">
      <alignment vertical="center"/>
    </xf>
    <xf numFmtId="4" fontId="0" fillId="0" borderId="0" xfId="0" applyNumberFormat="1"/>
    <xf numFmtId="4" fontId="28" fillId="0" borderId="0" xfId="0" applyNumberFormat="1" applyFont="1"/>
    <xf numFmtId="0" fontId="25" fillId="0" borderId="0" xfId="0" applyFont="1" applyAlignment="1">
      <alignment horizontal="center" vertical="center" wrapText="1"/>
    </xf>
    <xf numFmtId="0" fontId="109" fillId="0" borderId="0" xfId="0" applyFont="1" applyAlignment="1">
      <alignment horizontal="center" vertical="center"/>
    </xf>
    <xf numFmtId="0" fontId="89" fillId="0" borderId="0" xfId="0" applyFont="1"/>
    <xf numFmtId="0" fontId="89" fillId="0" borderId="56" xfId="0" applyFont="1" applyBorder="1"/>
    <xf numFmtId="0" fontId="89" fillId="0" borderId="12" xfId="0" applyFont="1" applyBorder="1"/>
    <xf numFmtId="0" fontId="89" fillId="0" borderId="18" xfId="0" applyFont="1" applyBorder="1"/>
    <xf numFmtId="0" fontId="89" fillId="0" borderId="6" xfId="0" applyFont="1" applyBorder="1"/>
    <xf numFmtId="0" fontId="90" fillId="0" borderId="0" xfId="0" applyFont="1" applyAlignment="1">
      <alignment vertical="center"/>
    </xf>
    <xf numFmtId="0" fontId="89" fillId="0" borderId="0" xfId="0" applyFont="1" applyAlignment="1">
      <alignment vertical="center"/>
    </xf>
    <xf numFmtId="0" fontId="100" fillId="0" borderId="0" xfId="0" applyFont="1" applyAlignment="1">
      <alignment horizontal="center" vertical="center"/>
    </xf>
    <xf numFmtId="4" fontId="89" fillId="0" borderId="0" xfId="3" applyNumberFormat="1" applyFont="1"/>
    <xf numFmtId="0" fontId="10" fillId="0" borderId="0" xfId="11"/>
    <xf numFmtId="0" fontId="10" fillId="0" borderId="0" xfId="11" applyAlignment="1">
      <alignment horizontal="left"/>
    </xf>
    <xf numFmtId="0" fontId="10" fillId="0" borderId="1" xfId="11" applyBorder="1"/>
    <xf numFmtId="0" fontId="10" fillId="0" borderId="2" xfId="11" applyBorder="1" applyAlignment="1">
      <alignment horizontal="left"/>
    </xf>
    <xf numFmtId="0" fontId="10" fillId="0" borderId="2" xfId="11" applyBorder="1"/>
    <xf numFmtId="0" fontId="10" fillId="0" borderId="23" xfId="11" applyBorder="1"/>
    <xf numFmtId="0" fontId="10" fillId="0" borderId="3" xfId="11" applyBorder="1"/>
    <xf numFmtId="0" fontId="10" fillId="0" borderId="24" xfId="11" applyBorder="1"/>
    <xf numFmtId="0" fontId="43" fillId="0" borderId="0" xfId="11" applyFont="1" applyAlignment="1">
      <alignment horizontal="left"/>
    </xf>
    <xf numFmtId="0" fontId="64" fillId="0" borderId="0" xfId="11" applyFont="1" applyAlignment="1">
      <alignment horizontal="center"/>
    </xf>
    <xf numFmtId="0" fontId="43" fillId="6" borderId="0" xfId="11" applyFont="1" applyFill="1" applyAlignment="1">
      <alignment horizontal="left"/>
    </xf>
    <xf numFmtId="0" fontId="10" fillId="6" borderId="0" xfId="11" applyFill="1"/>
    <xf numFmtId="0" fontId="0" fillId="0" borderId="0" xfId="11" applyFont="1"/>
    <xf numFmtId="0" fontId="50" fillId="0" borderId="0" xfId="10" applyFont="1" applyAlignment="1">
      <alignment horizontal="center" vertical="center"/>
    </xf>
    <xf numFmtId="49" fontId="50" fillId="0" borderId="0" xfId="10" applyNumberFormat="1" applyFont="1" applyAlignment="1">
      <alignment horizontal="center" vertical="center"/>
    </xf>
    <xf numFmtId="0" fontId="60" fillId="0" borderId="9" xfId="11" applyFont="1" applyBorder="1" applyAlignment="1">
      <alignment horizontal="center"/>
    </xf>
    <xf numFmtId="0" fontId="66" fillId="0" borderId="0" xfId="11" applyFont="1" applyAlignment="1">
      <alignment horizontal="center"/>
    </xf>
    <xf numFmtId="0" fontId="0" fillId="0" borderId="3" xfId="11" applyFont="1" applyBorder="1" applyAlignment="1">
      <alignment horizontal="center"/>
    </xf>
    <xf numFmtId="0" fontId="59" fillId="0" borderId="0" xfId="11" applyFont="1" applyAlignment="1">
      <alignment horizontal="left" vertical="center" wrapText="1"/>
    </xf>
    <xf numFmtId="0" fontId="10" fillId="0" borderId="4" xfId="11" applyBorder="1"/>
    <xf numFmtId="0" fontId="10" fillId="0" borderId="5" xfId="11" applyBorder="1" applyAlignment="1">
      <alignment horizontal="left"/>
    </xf>
    <xf numFmtId="0" fontId="10" fillId="0" borderId="5" xfId="11" applyBorder="1"/>
    <xf numFmtId="49" fontId="10" fillId="0" borderId="10" xfId="0" applyNumberFormat="1" applyFont="1" applyBorder="1"/>
    <xf numFmtId="0" fontId="0" fillId="0" borderId="10" xfId="0" applyBorder="1" applyAlignment="1">
      <alignment horizontal="left"/>
    </xf>
    <xf numFmtId="4" fontId="25" fillId="0" borderId="57" xfId="2" applyNumberFormat="1" applyFont="1" applyBorder="1" applyAlignment="1">
      <alignment horizontal="left" vertical="center"/>
    </xf>
    <xf numFmtId="0" fontId="44" fillId="0" borderId="0" xfId="10" applyFont="1" applyAlignment="1">
      <alignment horizontal="left" vertical="center"/>
    </xf>
    <xf numFmtId="0" fontId="10" fillId="0" borderId="0" xfId="10" applyAlignment="1">
      <alignment horizontal="left"/>
    </xf>
    <xf numFmtId="0" fontId="10" fillId="0" borderId="0" xfId="10"/>
    <xf numFmtId="0" fontId="43" fillId="0" borderId="0" xfId="10" applyFont="1" applyAlignment="1">
      <alignment horizontal="left" vertical="center"/>
    </xf>
    <xf numFmtId="0" fontId="44" fillId="0" borderId="0" xfId="10" applyFont="1" applyAlignment="1">
      <alignment horizontal="center" vertical="center"/>
    </xf>
    <xf numFmtId="0" fontId="113" fillId="0" borderId="0" xfId="10" applyFont="1" applyAlignment="1">
      <alignment horizontal="center" vertical="center" wrapText="1"/>
    </xf>
    <xf numFmtId="0" fontId="115" fillId="0" borderId="0" xfId="10" applyFont="1" applyAlignment="1">
      <alignment horizontal="center" vertical="center"/>
    </xf>
    <xf numFmtId="0" fontId="114" fillId="0" borderId="0" xfId="10" applyFont="1" applyAlignment="1">
      <alignment horizontal="center" vertical="center"/>
    </xf>
    <xf numFmtId="0" fontId="8" fillId="0" borderId="0" xfId="10" applyFont="1" applyAlignment="1">
      <alignment horizontal="left" vertical="center"/>
    </xf>
    <xf numFmtId="0" fontId="50" fillId="0" borderId="0" xfId="10" applyFont="1" applyAlignment="1">
      <alignment horizontal="left" vertical="center"/>
    </xf>
    <xf numFmtId="0" fontId="48" fillId="0" borderId="0" xfId="10" applyFont="1" applyAlignment="1">
      <alignment horizontal="left" vertical="center"/>
    </xf>
    <xf numFmtId="0" fontId="82" fillId="0" borderId="0" xfId="10" applyFont="1" applyAlignment="1">
      <alignment horizontal="left"/>
    </xf>
    <xf numFmtId="49" fontId="50" fillId="0" borderId="0" xfId="10" applyNumberFormat="1" applyFont="1" applyAlignment="1">
      <alignment horizontal="center"/>
    </xf>
    <xf numFmtId="0" fontId="82" fillId="0" borderId="0" xfId="10" applyFont="1" applyAlignment="1">
      <alignment horizontal="center"/>
    </xf>
    <xf numFmtId="0" fontId="50" fillId="0" borderId="0" xfId="2" applyFont="1" applyAlignment="1">
      <alignment horizontal="left" vertical="center"/>
    </xf>
    <xf numFmtId="0" fontId="0" fillId="0" borderId="0" xfId="10" applyFont="1"/>
    <xf numFmtId="0" fontId="91" fillId="0" borderId="0" xfId="2" applyFont="1"/>
    <xf numFmtId="0" fontId="118" fillId="0" borderId="0" xfId="2" applyFont="1"/>
    <xf numFmtId="0" fontId="119" fillId="0" borderId="0" xfId="2" applyFont="1" applyAlignment="1">
      <alignment horizontal="right"/>
    </xf>
    <xf numFmtId="0" fontId="8" fillId="0" borderId="5" xfId="10" applyFont="1" applyBorder="1" applyAlignment="1">
      <alignment horizontal="center"/>
    </xf>
    <xf numFmtId="0" fontId="8" fillId="0" borderId="0" xfId="10" applyFont="1" applyAlignment="1">
      <alignment horizontal="center"/>
    </xf>
    <xf numFmtId="0" fontId="0" fillId="0" borderId="0" xfId="10" applyFont="1" applyAlignment="1">
      <alignment horizontal="center" vertical="center"/>
    </xf>
    <xf numFmtId="0" fontId="10" fillId="0" borderId="0" xfId="10" applyAlignment="1">
      <alignment vertical="center"/>
    </xf>
    <xf numFmtId="0" fontId="10" fillId="0" borderId="0" xfId="10" applyAlignment="1">
      <alignment horizontal="left" vertical="center"/>
    </xf>
    <xf numFmtId="0" fontId="8" fillId="0" borderId="0" xfId="10" applyFont="1"/>
    <xf numFmtId="49" fontId="50" fillId="0" borderId="0" xfId="10" applyNumberFormat="1" applyFont="1" applyAlignment="1">
      <alignment horizontal="right" vertical="center"/>
    </xf>
    <xf numFmtId="49" fontId="50" fillId="0" borderId="0" xfId="10" applyNumberFormat="1" applyFont="1" applyAlignment="1">
      <alignment horizontal="left" vertical="center"/>
    </xf>
    <xf numFmtId="0" fontId="122" fillId="0" borderId="0" xfId="0" applyFont="1" applyAlignment="1">
      <alignment vertical="center"/>
    </xf>
    <xf numFmtId="0" fontId="122" fillId="0" borderId="0" xfId="0" applyFont="1"/>
    <xf numFmtId="4" fontId="48" fillId="0" borderId="0" xfId="2" applyNumberFormat="1" applyFont="1" applyAlignment="1">
      <alignment horizontal="center"/>
    </xf>
    <xf numFmtId="0" fontId="8" fillId="0" borderId="0" xfId="2" applyFont="1" applyAlignment="1">
      <alignment horizontal="center"/>
    </xf>
    <xf numFmtId="10" fontId="55" fillId="0" borderId="0" xfId="9" applyNumberFormat="1" applyFont="1" applyFill="1" applyBorder="1" applyAlignment="1">
      <alignment horizontal="center"/>
    </xf>
    <xf numFmtId="49" fontId="43" fillId="0" borderId="2" xfId="0" applyNumberFormat="1" applyFont="1" applyBorder="1" applyAlignment="1">
      <alignment horizontal="center"/>
    </xf>
    <xf numFmtId="4" fontId="50" fillId="0" borderId="2" xfId="0" applyNumberFormat="1" applyFont="1" applyBorder="1" applyAlignment="1">
      <alignment horizontal="right"/>
    </xf>
    <xf numFmtId="0" fontId="55" fillId="0" borderId="2" xfId="0" applyFont="1" applyBorder="1"/>
    <xf numFmtId="0" fontId="11" fillId="0" borderId="2" xfId="0" applyFont="1" applyBorder="1" applyAlignment="1">
      <alignment horizontal="left"/>
    </xf>
    <xf numFmtId="4" fontId="50" fillId="0" borderId="23" xfId="0" applyNumberFormat="1" applyFont="1" applyBorder="1" applyAlignment="1">
      <alignment horizontal="right"/>
    </xf>
    <xf numFmtId="49" fontId="43" fillId="0" borderId="0" xfId="0" applyNumberFormat="1" applyFont="1" applyAlignment="1">
      <alignment horizontal="center"/>
    </xf>
    <xf numFmtId="4" fontId="50" fillId="0" borderId="0" xfId="0" applyNumberFormat="1" applyFont="1" applyAlignment="1">
      <alignment horizontal="right"/>
    </xf>
    <xf numFmtId="0" fontId="55" fillId="0" borderId="0" xfId="0" applyFont="1"/>
    <xf numFmtId="4" fontId="50" fillId="0" borderId="24" xfId="0" applyNumberFormat="1" applyFont="1" applyBorder="1" applyAlignment="1">
      <alignment horizontal="right"/>
    </xf>
    <xf numFmtId="49" fontId="43" fillId="0" borderId="5" xfId="0" applyNumberFormat="1" applyFont="1" applyBorder="1" applyAlignment="1">
      <alignment horizontal="center"/>
    </xf>
    <xf numFmtId="4" fontId="50" fillId="0" borderId="5" xfId="0" applyNumberFormat="1" applyFont="1" applyBorder="1" applyAlignment="1">
      <alignment horizontal="right"/>
    </xf>
    <xf numFmtId="0" fontId="55" fillId="0" borderId="5" xfId="0" applyFont="1" applyBorder="1"/>
    <xf numFmtId="0" fontId="11" fillId="0" borderId="5" xfId="0" applyFont="1" applyBorder="1" applyAlignment="1">
      <alignment horizontal="left"/>
    </xf>
    <xf numFmtId="4" fontId="50" fillId="0" borderId="22" xfId="0" applyNumberFormat="1" applyFont="1" applyBorder="1" applyAlignment="1">
      <alignment horizontal="right"/>
    </xf>
    <xf numFmtId="49" fontId="43" fillId="0" borderId="4" xfId="0" applyNumberFormat="1" applyFont="1" applyBorder="1" applyAlignment="1">
      <alignment horizontal="center"/>
    </xf>
    <xf numFmtId="0" fontId="11" fillId="0" borderId="4" xfId="0" applyFont="1" applyBorder="1" applyAlignment="1">
      <alignment horizontal="left"/>
    </xf>
    <xf numFmtId="0" fontId="93" fillId="0" borderId="0" xfId="2" applyFont="1" applyAlignment="1">
      <alignment vertical="center"/>
    </xf>
    <xf numFmtId="0" fontId="10" fillId="0" borderId="3" xfId="0" applyFont="1" applyBorder="1" applyAlignment="1">
      <alignment horizontal="center"/>
    </xf>
    <xf numFmtId="0" fontId="0" fillId="0" borderId="24" xfId="0" applyBorder="1" applyAlignment="1">
      <alignment horizontal="center"/>
    </xf>
    <xf numFmtId="0" fontId="10" fillId="0" borderId="0" xfId="2" applyAlignment="1">
      <alignment horizontal="right"/>
    </xf>
    <xf numFmtId="0" fontId="10" fillId="0" borderId="0" xfId="2" applyAlignment="1">
      <alignment horizontal="center" vertical="center"/>
    </xf>
    <xf numFmtId="0" fontId="79" fillId="0" borderId="0" xfId="0" applyFont="1" applyAlignment="1">
      <alignment horizontal="center"/>
    </xf>
    <xf numFmtId="0" fontId="50" fillId="0" borderId="0" xfId="0" applyFont="1" applyAlignment="1">
      <alignment horizontal="center"/>
    </xf>
    <xf numFmtId="0" fontId="0" fillId="0" borderId="12" xfId="0" applyBorder="1"/>
    <xf numFmtId="0" fontId="10" fillId="0" borderId="3" xfId="0" applyFont="1" applyBorder="1"/>
    <xf numFmtId="0" fontId="10" fillId="0" borderId="3" xfId="0" applyFont="1" applyBorder="1" applyAlignment="1">
      <alignment horizontal="left"/>
    </xf>
    <xf numFmtId="0" fontId="8" fillId="0" borderId="3" xfId="0" applyFont="1" applyBorder="1" applyAlignment="1">
      <alignment horizontal="left"/>
    </xf>
    <xf numFmtId="0" fontId="50" fillId="0" borderId="3" xfId="0" applyFont="1" applyBorder="1" applyAlignment="1">
      <alignment horizontal="left"/>
    </xf>
    <xf numFmtId="0" fontId="50" fillId="0" borderId="24" xfId="0" applyFont="1" applyBorder="1" applyAlignment="1">
      <alignment horizontal="left"/>
    </xf>
    <xf numFmtId="0" fontId="8" fillId="0" borderId="0" xfId="0" applyFont="1" applyAlignment="1">
      <alignment horizontal="left"/>
    </xf>
    <xf numFmtId="0" fontId="128" fillId="0" borderId="3" xfId="0" applyFont="1" applyBorder="1"/>
    <xf numFmtId="0" fontId="28" fillId="0" borderId="0" xfId="0" applyFont="1"/>
    <xf numFmtId="0" fontId="128" fillId="0" borderId="0" xfId="0" applyFont="1"/>
    <xf numFmtId="0" fontId="28" fillId="0" borderId="24" xfId="0" applyFont="1" applyBorder="1"/>
    <xf numFmtId="0" fontId="10" fillId="0" borderId="4" xfId="0" applyFont="1" applyBorder="1"/>
    <xf numFmtId="0" fontId="10" fillId="0" borderId="0" xfId="0" applyFont="1" applyAlignment="1">
      <alignment horizontal="left"/>
    </xf>
    <xf numFmtId="49" fontId="10" fillId="0" borderId="0" xfId="0" applyNumberFormat="1" applyFont="1" applyAlignment="1">
      <alignment horizontal="left" vertical="center"/>
    </xf>
    <xf numFmtId="0" fontId="10" fillId="0" borderId="0" xfId="0" applyFont="1" applyAlignment="1">
      <alignment horizontal="center" vertical="center" wrapText="1"/>
    </xf>
    <xf numFmtId="0" fontId="133" fillId="0" borderId="0" xfId="0" applyFont="1" applyAlignment="1">
      <alignment horizontal="left" vertical="center"/>
    </xf>
    <xf numFmtId="0" fontId="76" fillId="0" borderId="0" xfId="0" applyFont="1" applyAlignment="1">
      <alignment vertical="center"/>
    </xf>
    <xf numFmtId="0" fontId="34" fillId="0" borderId="0" xfId="7" applyFont="1" applyAlignment="1">
      <alignment horizontal="left" vertical="center" wrapText="1"/>
    </xf>
    <xf numFmtId="0" fontId="79" fillId="0" borderId="0" xfId="5" applyFont="1" applyAlignment="1">
      <alignment horizontal="center" vertical="center"/>
    </xf>
    <xf numFmtId="0" fontId="38" fillId="0" borderId="0" xfId="5" applyFont="1" applyAlignment="1">
      <alignment horizontal="center" vertical="center"/>
    </xf>
    <xf numFmtId="0" fontId="38" fillId="0" borderId="6" xfId="5" applyFont="1" applyBorder="1" applyAlignment="1">
      <alignment horizontal="center" vertical="center"/>
    </xf>
    <xf numFmtId="0" fontId="78" fillId="0" borderId="6" xfId="5" applyFont="1" applyBorder="1" applyAlignment="1">
      <alignment horizontal="center" vertical="center"/>
    </xf>
    <xf numFmtId="0" fontId="11" fillId="6" borderId="0" xfId="0" applyFont="1" applyFill="1" applyAlignment="1">
      <alignment horizontal="left" vertical="center"/>
    </xf>
    <xf numFmtId="0" fontId="7" fillId="0" borderId="0" xfId="2" applyFont="1" applyAlignment="1">
      <alignment horizontal="center" vertical="center" wrapText="1"/>
    </xf>
    <xf numFmtId="0" fontId="11" fillId="0" borderId="0" xfId="2" applyFont="1" applyAlignment="1">
      <alignment horizontal="center" vertical="center" wrapText="1"/>
    </xf>
    <xf numFmtId="0" fontId="10" fillId="0" borderId="10" xfId="2" applyBorder="1" applyAlignment="1">
      <alignment horizontal="right"/>
    </xf>
    <xf numFmtId="0" fontId="10" fillId="0" borderId="12" xfId="2" applyBorder="1"/>
    <xf numFmtId="0" fontId="105" fillId="0" borderId="10" xfId="2" applyFont="1" applyBorder="1" applyAlignment="1">
      <alignment horizontal="center" vertical="center"/>
    </xf>
    <xf numFmtId="0" fontId="51" fillId="0" borderId="0" xfId="2" applyFont="1" applyAlignment="1">
      <alignment horizontal="center" vertical="center"/>
    </xf>
    <xf numFmtId="0" fontId="137" fillId="0" borderId="10" xfId="2" applyFont="1" applyBorder="1" applyAlignment="1">
      <alignment horizontal="center" vertical="center"/>
    </xf>
    <xf numFmtId="0" fontId="10" fillId="0" borderId="0" xfId="2" applyAlignment="1">
      <alignment vertical="center" wrapText="1"/>
    </xf>
    <xf numFmtId="0" fontId="51" fillId="0" borderId="0" xfId="2" applyFont="1" applyAlignment="1">
      <alignment horizontal="right"/>
    </xf>
    <xf numFmtId="0" fontId="137" fillId="0" borderId="0" xfId="2" applyFont="1" applyAlignment="1">
      <alignment horizontal="center" vertical="center"/>
    </xf>
    <xf numFmtId="0" fontId="23" fillId="16" borderId="10" xfId="0" applyFont="1" applyFill="1" applyBorder="1" applyAlignment="1">
      <alignment horizontal="left" vertical="center" wrapText="1"/>
    </xf>
    <xf numFmtId="0" fontId="27" fillId="16" borderId="10" xfId="0" applyFont="1" applyFill="1" applyBorder="1" applyAlignment="1">
      <alignment horizontal="left" vertical="center" wrapText="1"/>
    </xf>
    <xf numFmtId="0" fontId="23" fillId="16" borderId="10" xfId="0" applyFont="1" applyFill="1" applyBorder="1" applyAlignment="1">
      <alignment vertical="center" wrapText="1"/>
    </xf>
    <xf numFmtId="0" fontId="138" fillId="6" borderId="10" xfId="0" applyFont="1" applyFill="1" applyBorder="1" applyAlignment="1">
      <alignment horizontal="left" vertical="center" wrapText="1"/>
    </xf>
    <xf numFmtId="0" fontId="138" fillId="6" borderId="10" xfId="0" applyFont="1" applyFill="1" applyBorder="1" applyAlignment="1">
      <alignment vertical="center" wrapText="1"/>
    </xf>
    <xf numFmtId="0" fontId="105" fillId="0" borderId="18" xfId="2" applyFont="1" applyBorder="1" applyAlignment="1">
      <alignment vertical="center"/>
    </xf>
    <xf numFmtId="0" fontId="77" fillId="0" borderId="0" xfId="0" applyFont="1" applyAlignment="1">
      <alignment vertical="center"/>
    </xf>
    <xf numFmtId="0" fontId="56" fillId="0" borderId="60" xfId="2" applyFont="1" applyBorder="1" applyAlignment="1">
      <alignment horizontal="left"/>
    </xf>
    <xf numFmtId="0" fontId="10" fillId="0" borderId="60" xfId="2" applyBorder="1"/>
    <xf numFmtId="0" fontId="28" fillId="0" borderId="0" xfId="0" applyFont="1" applyAlignment="1">
      <alignment horizontal="center"/>
    </xf>
    <xf numFmtId="0" fontId="0" fillId="0" borderId="61" xfId="0" applyBorder="1" applyAlignment="1">
      <alignment horizontal="left" indent="1"/>
    </xf>
    <xf numFmtId="0" fontId="0" fillId="0" borderId="61" xfId="0" applyBorder="1" applyAlignment="1">
      <alignment horizontal="center"/>
    </xf>
    <xf numFmtId="0" fontId="0" fillId="0" borderId="10" xfId="0" applyBorder="1" applyAlignment="1">
      <alignment horizontal="left" indent="1"/>
    </xf>
    <xf numFmtId="0" fontId="25" fillId="0" borderId="10" xfId="0" applyFont="1" applyBorder="1"/>
    <xf numFmtId="0" fontId="140" fillId="17" borderId="10" xfId="0" applyFont="1" applyFill="1" applyBorder="1" applyAlignment="1">
      <alignment horizontal="center"/>
    </xf>
    <xf numFmtId="0" fontId="140" fillId="0" borderId="10" xfId="0" applyFont="1" applyBorder="1" applyAlignment="1">
      <alignment horizontal="center"/>
    </xf>
    <xf numFmtId="0" fontId="16" fillId="2" borderId="65" xfId="0" applyFont="1" applyFill="1" applyBorder="1" applyAlignment="1">
      <alignment horizontal="center" vertical="center" wrapText="1"/>
    </xf>
    <xf numFmtId="0" fontId="142" fillId="6" borderId="11" xfId="0" applyFont="1" applyFill="1" applyBorder="1"/>
    <xf numFmtId="0" fontId="142" fillId="6" borderId="59" xfId="0" applyFont="1" applyFill="1" applyBorder="1"/>
    <xf numFmtId="0" fontId="142" fillId="6" borderId="25" xfId="0" applyFont="1" applyFill="1" applyBorder="1"/>
    <xf numFmtId="4" fontId="140" fillId="17" borderId="10" xfId="0" applyNumberFormat="1" applyFont="1" applyFill="1" applyBorder="1"/>
    <xf numFmtId="4" fontId="140" fillId="0" borderId="10" xfId="0" applyNumberFormat="1" applyFont="1" applyBorder="1"/>
    <xf numFmtId="0" fontId="16" fillId="2" borderId="0" xfId="0" applyFont="1" applyFill="1" applyAlignment="1">
      <alignment horizontal="center" vertical="center" wrapText="1"/>
    </xf>
    <xf numFmtId="0" fontId="141" fillId="0" borderId="10" xfId="0" applyFont="1" applyBorder="1" applyAlignment="1">
      <alignment horizontal="center"/>
    </xf>
    <xf numFmtId="0" fontId="140" fillId="17" borderId="11" xfId="0" applyFont="1" applyFill="1" applyBorder="1" applyAlignment="1">
      <alignment horizontal="center"/>
    </xf>
    <xf numFmtId="0" fontId="140" fillId="0" borderId="11" xfId="0" applyFont="1" applyBorder="1" applyAlignment="1">
      <alignment horizontal="center"/>
    </xf>
    <xf numFmtId="4" fontId="141" fillId="0" borderId="10" xfId="0" applyNumberFormat="1" applyFont="1" applyBorder="1"/>
    <xf numFmtId="39" fontId="0" fillId="0" borderId="0" xfId="0" applyNumberFormat="1"/>
    <xf numFmtId="0" fontId="16" fillId="2" borderId="23" xfId="0" applyFont="1" applyFill="1" applyBorder="1" applyAlignment="1">
      <alignment horizontal="center" vertical="center" wrapText="1"/>
    </xf>
    <xf numFmtId="0" fontId="16" fillId="2" borderId="2" xfId="0" applyFont="1" applyFill="1" applyBorder="1" applyAlignment="1">
      <alignment horizontal="center" vertical="center" wrapText="1"/>
    </xf>
    <xf numFmtId="39" fontId="0" fillId="0" borderId="10" xfId="0" applyNumberFormat="1" applyBorder="1"/>
    <xf numFmtId="0" fontId="0" fillId="16" borderId="10" xfId="0" applyFill="1" applyBorder="1" applyAlignment="1">
      <alignment horizontal="center"/>
    </xf>
    <xf numFmtId="0" fontId="0" fillId="7" borderId="10" xfId="0" applyFill="1" applyBorder="1" applyAlignment="1">
      <alignment horizontal="center"/>
    </xf>
    <xf numFmtId="0" fontId="28" fillId="0" borderId="0" xfId="2" applyFont="1" applyAlignment="1">
      <alignment horizontal="center"/>
    </xf>
    <xf numFmtId="0" fontId="10" fillId="0" borderId="67" xfId="2" applyBorder="1" applyAlignment="1">
      <alignment horizontal="left"/>
    </xf>
    <xf numFmtId="0" fontId="10" fillId="0" borderId="66" xfId="2" applyBorder="1" applyAlignment="1">
      <alignment horizontal="left"/>
    </xf>
    <xf numFmtId="0" fontId="140" fillId="17" borderId="28" xfId="0" applyFont="1" applyFill="1" applyBorder="1" applyAlignment="1">
      <alignment horizontal="center"/>
    </xf>
    <xf numFmtId="49" fontId="43" fillId="0" borderId="0" xfId="2" applyNumberFormat="1" applyFont="1" applyAlignment="1">
      <alignment horizontal="left"/>
    </xf>
    <xf numFmtId="0" fontId="43" fillId="0" borderId="0" xfId="0" applyFont="1" applyAlignment="1">
      <alignment horizontal="left"/>
    </xf>
    <xf numFmtId="0" fontId="60" fillId="0" borderId="9" xfId="0" applyFont="1" applyBorder="1" applyAlignment="1">
      <alignment horizontal="center"/>
    </xf>
    <xf numFmtId="0" fontId="66" fillId="0" borderId="9" xfId="0" applyFont="1" applyBorder="1" applyAlignment="1">
      <alignment horizontal="center"/>
    </xf>
    <xf numFmtId="0" fontId="60" fillId="0" borderId="0" xfId="0" applyFont="1" applyAlignment="1">
      <alignment horizontal="center"/>
    </xf>
    <xf numFmtId="0" fontId="59" fillId="0" borderId="0" xfId="0" applyFont="1" applyAlignment="1">
      <alignment horizontal="left" vertical="center" wrapText="1"/>
    </xf>
    <xf numFmtId="0" fontId="147" fillId="0" borderId="0" xfId="2" applyFont="1" applyAlignment="1">
      <alignment vertical="center"/>
    </xf>
    <xf numFmtId="0" fontId="13" fillId="6" borderId="0" xfId="3" applyFont="1" applyFill="1"/>
    <xf numFmtId="0" fontId="0" fillId="6" borderId="0" xfId="0" applyFill="1"/>
    <xf numFmtId="0" fontId="140" fillId="0" borderId="10" xfId="0" applyFont="1" applyBorder="1"/>
    <xf numFmtId="0" fontId="140" fillId="17" borderId="10" xfId="0" applyFont="1" applyFill="1" applyBorder="1"/>
    <xf numFmtId="0" fontId="140" fillId="17" borderId="10" xfId="0" applyFont="1" applyFill="1" applyBorder="1" applyAlignment="1">
      <alignment horizontal="left"/>
    </xf>
    <xf numFmtId="0" fontId="16" fillId="2" borderId="5" xfId="0" applyFont="1" applyFill="1" applyBorder="1" applyAlignment="1">
      <alignment horizontal="center" vertical="center" wrapText="1"/>
    </xf>
    <xf numFmtId="49" fontId="19" fillId="0" borderId="11" xfId="0" applyNumberFormat="1" applyFont="1" applyBorder="1" applyAlignment="1">
      <alignment horizontal="center" vertical="center" wrapText="1"/>
    </xf>
    <xf numFmtId="49" fontId="19" fillId="3" borderId="11" xfId="0" applyNumberFormat="1" applyFont="1" applyFill="1" applyBorder="1" applyAlignment="1">
      <alignment horizontal="center" vertical="center" wrapText="1"/>
    </xf>
    <xf numFmtId="49" fontId="19" fillId="0" borderId="0" xfId="0" applyNumberFormat="1" applyFont="1" applyAlignment="1">
      <alignment horizontal="center" vertical="center" wrapText="1"/>
    </xf>
    <xf numFmtId="49" fontId="19" fillId="0" borderId="25" xfId="0" applyNumberFormat="1" applyFont="1" applyBorder="1" applyAlignment="1">
      <alignment horizontal="center" vertical="center" wrapText="1"/>
    </xf>
    <xf numFmtId="0" fontId="10" fillId="0" borderId="10" xfId="0" applyFont="1" applyBorder="1" applyAlignment="1">
      <alignment horizontal="left"/>
    </xf>
    <xf numFmtId="0" fontId="28" fillId="0" borderId="10" xfId="0" applyFont="1" applyBorder="1" applyAlignment="1">
      <alignment horizontal="left"/>
    </xf>
    <xf numFmtId="0" fontId="89" fillId="0" borderId="10" xfId="3" applyFont="1" applyBorder="1"/>
    <xf numFmtId="0" fontId="108" fillId="0" borderId="10" xfId="3" applyFont="1" applyBorder="1"/>
    <xf numFmtId="4" fontId="28" fillId="0" borderId="10" xfId="0" applyNumberFormat="1" applyFont="1" applyBorder="1"/>
    <xf numFmtId="0" fontId="3" fillId="6" borderId="0" xfId="19" applyFill="1"/>
    <xf numFmtId="0" fontId="54" fillId="6" borderId="0" xfId="19" applyFont="1" applyFill="1"/>
    <xf numFmtId="0" fontId="3" fillId="0" borderId="0" xfId="19"/>
    <xf numFmtId="0" fontId="10" fillId="6" borderId="0" xfId="19" applyFont="1" applyFill="1"/>
    <xf numFmtId="0" fontId="53" fillId="0" borderId="0" xfId="19" applyFont="1" applyAlignment="1">
      <alignment vertical="center" textRotation="255"/>
    </xf>
    <xf numFmtId="0" fontId="10" fillId="6" borderId="0" xfId="19" applyFont="1" applyFill="1" applyAlignment="1">
      <alignment horizontal="justify" vertical="center" wrapText="1"/>
    </xf>
    <xf numFmtId="0" fontId="3" fillId="6" borderId="0" xfId="19" applyFill="1" applyAlignment="1">
      <alignment horizontal="justify" vertical="center"/>
    </xf>
    <xf numFmtId="0" fontId="10" fillId="6" borderId="1" xfId="19" applyFont="1" applyFill="1" applyBorder="1"/>
    <xf numFmtId="0" fontId="10" fillId="6" borderId="2" xfId="19" applyFont="1" applyFill="1" applyBorder="1"/>
    <xf numFmtId="0" fontId="3" fillId="6" borderId="2" xfId="19" applyFill="1" applyBorder="1" applyAlignment="1">
      <alignment horizontal="center"/>
    </xf>
    <xf numFmtId="0" fontId="3" fillId="6" borderId="2" xfId="19" applyFill="1" applyBorder="1"/>
    <xf numFmtId="0" fontId="53" fillId="6" borderId="0" xfId="19" applyFont="1" applyFill="1" applyAlignment="1">
      <alignment horizontal="center" vertical="center" textRotation="255"/>
    </xf>
    <xf numFmtId="0" fontId="10" fillId="6" borderId="0" xfId="19" applyFont="1" applyFill="1" applyAlignment="1">
      <alignment horizontal="justify" vertical="top"/>
    </xf>
    <xf numFmtId="0" fontId="10" fillId="6" borderId="1" xfId="19" applyFont="1" applyFill="1" applyBorder="1" applyAlignment="1">
      <alignment horizontal="left" vertical="top"/>
    </xf>
    <xf numFmtId="0" fontId="10" fillId="6" borderId="2" xfId="19" applyFont="1" applyFill="1" applyBorder="1" applyAlignment="1">
      <alignment horizontal="left" vertical="top"/>
    </xf>
    <xf numFmtId="0" fontId="10" fillId="6" borderId="3" xfId="19" applyFont="1" applyFill="1" applyBorder="1" applyAlignment="1">
      <alignment horizontal="left" vertical="top"/>
    </xf>
    <xf numFmtId="0" fontId="10" fillId="6" borderId="24" xfId="19" applyFont="1" applyFill="1" applyBorder="1" applyAlignment="1">
      <alignment horizontal="justify" vertical="top"/>
    </xf>
    <xf numFmtId="0" fontId="10" fillId="6" borderId="3" xfId="19" applyFont="1" applyFill="1" applyBorder="1" applyAlignment="1">
      <alignment vertical="top"/>
    </xf>
    <xf numFmtId="0" fontId="10" fillId="6" borderId="0" xfId="19" applyFont="1" applyFill="1" applyAlignment="1">
      <alignment vertical="top"/>
    </xf>
    <xf numFmtId="0" fontId="3" fillId="6" borderId="3" xfId="19" applyFill="1" applyBorder="1"/>
    <xf numFmtId="0" fontId="10" fillId="6" borderId="18" xfId="19" applyFont="1" applyFill="1" applyBorder="1" applyAlignment="1">
      <alignment horizontal="justify" vertical="top"/>
    </xf>
    <xf numFmtId="0" fontId="10" fillId="6" borderId="3" xfId="19" applyFont="1" applyFill="1" applyBorder="1" applyAlignment="1">
      <alignment horizontal="justify" vertical="top"/>
    </xf>
    <xf numFmtId="0" fontId="8" fillId="6" borderId="0" xfId="19" applyFont="1" applyFill="1" applyAlignment="1">
      <alignment vertical="top"/>
    </xf>
    <xf numFmtId="0" fontId="8" fillId="6" borderId="0" xfId="19" applyFont="1" applyFill="1" applyAlignment="1">
      <alignment horizontal="justify" vertical="top"/>
    </xf>
    <xf numFmtId="0" fontId="8" fillId="6" borderId="0" xfId="19" applyFont="1" applyFill="1"/>
    <xf numFmtId="0" fontId="3" fillId="6" borderId="4" xfId="19" applyFill="1" applyBorder="1"/>
    <xf numFmtId="0" fontId="8" fillId="6" borderId="0" xfId="19" applyFont="1" applyFill="1" applyAlignment="1">
      <alignment horizontal="center"/>
    </xf>
    <xf numFmtId="0" fontId="8" fillId="6" borderId="0" xfId="19" applyFont="1" applyFill="1" applyAlignment="1">
      <alignment horizontal="center" vertical="top"/>
    </xf>
    <xf numFmtId="0" fontId="149" fillId="6" borderId="10" xfId="19" applyFont="1" applyFill="1" applyBorder="1" applyAlignment="1">
      <alignment horizontal="center"/>
    </xf>
    <xf numFmtId="0" fontId="3" fillId="6" borderId="6" xfId="19" applyFill="1" applyBorder="1"/>
    <xf numFmtId="0" fontId="3" fillId="6" borderId="25" xfId="19" applyFill="1" applyBorder="1"/>
    <xf numFmtId="0" fontId="10" fillId="6" borderId="58" xfId="19" applyFont="1" applyFill="1" applyBorder="1"/>
    <xf numFmtId="0" fontId="3" fillId="6" borderId="3" xfId="19" applyFill="1" applyBorder="1" applyAlignment="1">
      <alignment horizontal="justify" vertical="center"/>
    </xf>
    <xf numFmtId="0" fontId="3" fillId="6" borderId="24" xfId="19" applyFill="1" applyBorder="1" applyAlignment="1">
      <alignment horizontal="justify" vertical="center"/>
    </xf>
    <xf numFmtId="0" fontId="10" fillId="6" borderId="35" xfId="19" applyFont="1" applyFill="1" applyBorder="1" applyAlignment="1">
      <alignment horizontal="justify" vertical="top"/>
    </xf>
    <xf numFmtId="0" fontId="10" fillId="6" borderId="7" xfId="19" applyFont="1" applyFill="1" applyBorder="1" applyAlignment="1">
      <alignment horizontal="justify" vertical="top"/>
    </xf>
    <xf numFmtId="0" fontId="10" fillId="6" borderId="16" xfId="19" applyFont="1" applyFill="1" applyBorder="1" applyAlignment="1">
      <alignment horizontal="justify" vertical="top"/>
    </xf>
    <xf numFmtId="0" fontId="3" fillId="6" borderId="16" xfId="19" applyFill="1" applyBorder="1" applyAlignment="1">
      <alignment horizontal="justify" vertical="center"/>
    </xf>
    <xf numFmtId="0" fontId="10" fillId="6" borderId="58" xfId="19" applyFont="1" applyFill="1" applyBorder="1" applyAlignment="1">
      <alignment vertical="center"/>
    </xf>
    <xf numFmtId="0" fontId="10" fillId="6" borderId="6" xfId="19" applyFont="1" applyFill="1" applyBorder="1" applyAlignment="1">
      <alignment vertical="center"/>
    </xf>
    <xf numFmtId="0" fontId="3" fillId="6" borderId="17" xfId="19" applyFill="1" applyBorder="1" applyAlignment="1">
      <alignment horizontal="justify" vertical="center"/>
    </xf>
    <xf numFmtId="0" fontId="3" fillId="6" borderId="54" xfId="19" applyFill="1" applyBorder="1" applyAlignment="1">
      <alignment horizontal="justify" vertical="center"/>
    </xf>
    <xf numFmtId="0" fontId="3" fillId="6" borderId="26" xfId="19" applyFill="1" applyBorder="1" applyAlignment="1">
      <alignment horizontal="justify" vertical="center"/>
    </xf>
    <xf numFmtId="0" fontId="3" fillId="6" borderId="4" xfId="19" applyFill="1" applyBorder="1" applyAlignment="1">
      <alignment horizontal="justify" vertical="center"/>
    </xf>
    <xf numFmtId="0" fontId="3" fillId="6" borderId="5" xfId="19" applyFill="1" applyBorder="1" applyAlignment="1">
      <alignment horizontal="justify" vertical="center"/>
    </xf>
    <xf numFmtId="0" fontId="3" fillId="6" borderId="71" xfId="19" applyFill="1" applyBorder="1" applyAlignment="1">
      <alignment horizontal="justify" vertical="center"/>
    </xf>
    <xf numFmtId="0" fontId="3" fillId="6" borderId="70" xfId="19" applyFill="1" applyBorder="1" applyAlignment="1">
      <alignment horizontal="justify" vertical="center"/>
    </xf>
    <xf numFmtId="0" fontId="3" fillId="6" borderId="22" xfId="19" applyFill="1" applyBorder="1" applyAlignment="1">
      <alignment horizontal="justify" vertical="center"/>
    </xf>
    <xf numFmtId="0" fontId="10" fillId="6" borderId="10" xfId="19" applyFont="1" applyFill="1" applyBorder="1" applyAlignment="1">
      <alignment horizontal="center" vertical="top"/>
    </xf>
    <xf numFmtId="0" fontId="7" fillId="6" borderId="0" xfId="0" applyFont="1" applyFill="1" applyAlignment="1">
      <alignment horizontal="left" vertical="center"/>
    </xf>
    <xf numFmtId="0" fontId="150" fillId="0" borderId="0" xfId="2" applyFont="1"/>
    <xf numFmtId="0" fontId="151" fillId="0" borderId="0" xfId="2" applyFont="1"/>
    <xf numFmtId="0" fontId="77" fillId="6" borderId="3" xfId="0" applyFont="1" applyFill="1" applyBorder="1" applyAlignment="1">
      <alignment horizontal="left" vertical="center"/>
    </xf>
    <xf numFmtId="0" fontId="77" fillId="6" borderId="0" xfId="0" applyFont="1" applyFill="1" applyAlignment="1">
      <alignment horizontal="left" vertical="center"/>
    </xf>
    <xf numFmtId="0" fontId="28" fillId="0" borderId="0" xfId="0" applyFont="1" applyAlignment="1">
      <alignment horizontal="left"/>
    </xf>
    <xf numFmtId="0" fontId="120" fillId="6" borderId="10" xfId="19" applyFont="1" applyFill="1" applyBorder="1" applyAlignment="1">
      <alignment horizontal="center" vertical="top"/>
    </xf>
    <xf numFmtId="0" fontId="56" fillId="0" borderId="0" xfId="0" applyFont="1" applyAlignment="1">
      <alignment horizontal="center" vertical="center" wrapText="1"/>
    </xf>
    <xf numFmtId="0" fontId="0" fillId="0" borderId="0" xfId="0" applyAlignment="1">
      <alignment horizontal="center" vertical="center" wrapText="1"/>
    </xf>
    <xf numFmtId="0" fontId="9" fillId="0" borderId="10" xfId="1" applyBorder="1" applyAlignment="1" applyProtection="1"/>
    <xf numFmtId="0" fontId="153" fillId="0" borderId="10" xfId="20" applyBorder="1"/>
    <xf numFmtId="0" fontId="10" fillId="0" borderId="10" xfId="1" applyFont="1" applyBorder="1" applyAlignment="1" applyProtection="1"/>
    <xf numFmtId="0" fontId="0" fillId="0" borderId="10" xfId="0" applyBorder="1" applyAlignment="1">
      <alignment horizontal="right"/>
    </xf>
    <xf numFmtId="0" fontId="0" fillId="19" borderId="75" xfId="0" applyFill="1" applyBorder="1" applyAlignment="1">
      <alignment horizontal="left" indent="1"/>
    </xf>
    <xf numFmtId="0" fontId="0" fillId="19" borderId="75" xfId="0" applyFill="1" applyBorder="1" applyAlignment="1">
      <alignment horizontal="center"/>
    </xf>
    <xf numFmtId="0" fontId="156" fillId="6" borderId="76" xfId="0" applyFont="1" applyFill="1" applyBorder="1"/>
    <xf numFmtId="0" fontId="10" fillId="0" borderId="75" xfId="0" applyFont="1" applyBorder="1" applyAlignment="1">
      <alignment horizontal="center"/>
    </xf>
    <xf numFmtId="0" fontId="16" fillId="0" borderId="63" xfId="0" applyFont="1" applyBorder="1" applyAlignment="1">
      <alignment horizontal="center" vertical="center" wrapText="1"/>
    </xf>
    <xf numFmtId="0" fontId="16" fillId="0" borderId="64" xfId="0" applyFont="1" applyBorder="1" applyAlignment="1">
      <alignment horizontal="center" vertical="center" wrapText="1"/>
    </xf>
    <xf numFmtId="0" fontId="16" fillId="0" borderId="62" xfId="0" applyFont="1" applyBorder="1" applyAlignment="1">
      <alignment horizontal="center" vertical="center" wrapText="1"/>
    </xf>
    <xf numFmtId="0" fontId="159" fillId="0" borderId="0" xfId="3" applyFont="1"/>
    <xf numFmtId="4" fontId="10" fillId="0" borderId="10" xfId="0" applyNumberFormat="1" applyFont="1" applyBorder="1"/>
    <xf numFmtId="4" fontId="140" fillId="20" borderId="10" xfId="0" applyNumberFormat="1" applyFont="1" applyFill="1" applyBorder="1"/>
    <xf numFmtId="4" fontId="140" fillId="16" borderId="10" xfId="0" applyNumberFormat="1" applyFont="1" applyFill="1" applyBorder="1"/>
    <xf numFmtId="4" fontId="140" fillId="20" borderId="28" xfId="0" applyNumberFormat="1" applyFont="1" applyFill="1" applyBorder="1"/>
    <xf numFmtId="0" fontId="142" fillId="6" borderId="54" xfId="0" applyFont="1" applyFill="1" applyBorder="1"/>
    <xf numFmtId="4" fontId="141" fillId="0" borderId="28" xfId="0" applyNumberFormat="1" applyFont="1" applyBorder="1"/>
    <xf numFmtId="0" fontId="142" fillId="6" borderId="10" xfId="0" applyFont="1" applyFill="1" applyBorder="1"/>
    <xf numFmtId="4" fontId="86" fillId="0" borderId="0" xfId="2" applyNumberFormat="1" applyFont="1"/>
    <xf numFmtId="9" fontId="87" fillId="0" borderId="0" xfId="2" applyNumberFormat="1" applyFont="1"/>
    <xf numFmtId="0" fontId="88" fillId="0" borderId="0" xfId="2" applyFont="1"/>
    <xf numFmtId="0" fontId="88" fillId="0" borderId="0" xfId="2" applyFont="1" applyAlignment="1">
      <alignment horizontal="center"/>
    </xf>
    <xf numFmtId="0" fontId="2" fillId="0" borderId="0" xfId="5" applyFont="1" applyAlignment="1">
      <alignment vertical="center"/>
    </xf>
    <xf numFmtId="0" fontId="2" fillId="0" borderId="0" xfId="5" applyFont="1"/>
    <xf numFmtId="0" fontId="0" fillId="6" borderId="0" xfId="0" applyFill="1" applyAlignment="1">
      <alignment horizontal="right"/>
    </xf>
    <xf numFmtId="0" fontId="8" fillId="6" borderId="2" xfId="0" applyFont="1" applyFill="1" applyBorder="1"/>
    <xf numFmtId="0" fontId="0" fillId="6" borderId="24" xfId="0" applyFill="1" applyBorder="1"/>
    <xf numFmtId="0" fontId="7" fillId="6" borderId="0" xfId="0" applyFont="1" applyFill="1" applyAlignment="1">
      <alignment horizontal="center" vertical="center"/>
    </xf>
    <xf numFmtId="0" fontId="0" fillId="6" borderId="10" xfId="0" applyFill="1" applyBorder="1" applyAlignment="1">
      <alignment horizontal="right"/>
    </xf>
    <xf numFmtId="0" fontId="10" fillId="6" borderId="0" xfId="0" applyFont="1" applyFill="1" applyAlignment="1">
      <alignment horizontal="right"/>
    </xf>
    <xf numFmtId="0" fontId="10" fillId="6" borderId="0" xfId="0" applyFont="1" applyFill="1"/>
    <xf numFmtId="0" fontId="7" fillId="6" borderId="0" xfId="0" applyFont="1" applyFill="1" applyAlignment="1">
      <alignment horizontal="center" vertical="center" wrapText="1"/>
    </xf>
    <xf numFmtId="0" fontId="7" fillId="6" borderId="1" xfId="0" applyFont="1" applyFill="1" applyBorder="1" applyAlignment="1">
      <alignment horizontal="left" vertical="center"/>
    </xf>
    <xf numFmtId="0" fontId="7" fillId="6" borderId="2" xfId="0" applyFont="1" applyFill="1" applyBorder="1" applyAlignment="1">
      <alignment horizontal="left" vertical="center"/>
    </xf>
    <xf numFmtId="0" fontId="52" fillId="6" borderId="3" xfId="0" applyFont="1" applyFill="1" applyBorder="1" applyAlignment="1">
      <alignment horizontal="left" vertical="center"/>
    </xf>
    <xf numFmtId="49" fontId="11" fillId="6" borderId="0" xfId="0" applyNumberFormat="1" applyFont="1" applyFill="1" applyAlignment="1">
      <alignment horizontal="left" vertical="center"/>
    </xf>
    <xf numFmtId="0" fontId="7" fillId="6" borderId="6" xfId="0" applyFont="1" applyFill="1" applyBorder="1" applyAlignment="1">
      <alignment horizontal="center" vertical="center" wrapText="1"/>
    </xf>
    <xf numFmtId="0" fontId="7" fillId="6" borderId="7" xfId="0" applyFont="1" applyFill="1" applyBorder="1" applyAlignment="1">
      <alignment horizontal="left" vertical="center"/>
    </xf>
    <xf numFmtId="0" fontId="7" fillId="6" borderId="6" xfId="0" applyFont="1" applyFill="1" applyBorder="1" applyAlignment="1">
      <alignment horizontal="left" vertical="center"/>
    </xf>
    <xf numFmtId="0" fontId="11" fillId="6" borderId="0" xfId="0" applyFont="1" applyFill="1" applyAlignment="1">
      <alignment horizontal="center" vertical="center"/>
    </xf>
    <xf numFmtId="0" fontId="11" fillId="6" borderId="0" xfId="0" applyFont="1" applyFill="1" applyAlignment="1">
      <alignment horizontal="center" vertical="center" wrapText="1"/>
    </xf>
    <xf numFmtId="0" fontId="11" fillId="6" borderId="0" xfId="0" applyFont="1" applyFill="1" applyAlignment="1">
      <alignment horizontal="left" vertical="center" indent="1"/>
    </xf>
    <xf numFmtId="0" fontId="11" fillId="6" borderId="6" xfId="0" applyFont="1" applyFill="1" applyBorder="1" applyAlignment="1">
      <alignment horizontal="left" vertical="center"/>
    </xf>
    <xf numFmtId="0" fontId="11" fillId="6" borderId="24" xfId="0" applyFont="1" applyFill="1" applyBorder="1" applyAlignment="1">
      <alignment horizontal="left" vertical="center"/>
    </xf>
    <xf numFmtId="0" fontId="7" fillId="6" borderId="4" xfId="0" applyFont="1" applyFill="1" applyBorder="1" applyAlignment="1">
      <alignment horizontal="left" vertical="center"/>
    </xf>
    <xf numFmtId="0" fontId="7" fillId="6" borderId="5" xfId="0" applyFont="1" applyFill="1" applyBorder="1" applyAlignment="1">
      <alignment horizontal="center" vertical="center"/>
    </xf>
    <xf numFmtId="0" fontId="0" fillId="6" borderId="5" xfId="0" applyFill="1" applyBorder="1"/>
    <xf numFmtId="0" fontId="0" fillId="6" borderId="0" xfId="0" applyFill="1" applyAlignment="1">
      <alignment horizontal="left" vertical="center"/>
    </xf>
    <xf numFmtId="0" fontId="8" fillId="6" borderId="1" xfId="0" applyFont="1" applyFill="1" applyBorder="1" applyAlignment="1">
      <alignment vertical="center"/>
    </xf>
    <xf numFmtId="0" fontId="0" fillId="6" borderId="2" xfId="0" applyFill="1" applyBorder="1"/>
    <xf numFmtId="0" fontId="10" fillId="6" borderId="2" xfId="0" applyFont="1" applyFill="1" applyBorder="1"/>
    <xf numFmtId="0" fontId="8" fillId="6" borderId="3" xfId="0" applyFont="1" applyFill="1" applyBorder="1" applyAlignment="1">
      <alignment vertical="center"/>
    </xf>
    <xf numFmtId="0" fontId="8" fillId="6" borderId="4" xfId="0" applyFont="1" applyFill="1" applyBorder="1" applyAlignment="1">
      <alignment vertical="center"/>
    </xf>
    <xf numFmtId="0" fontId="10" fillId="6" borderId="5" xfId="0" applyFont="1" applyFill="1" applyBorder="1"/>
    <xf numFmtId="0" fontId="0" fillId="6" borderId="23" xfId="0" applyFill="1" applyBorder="1"/>
    <xf numFmtId="0" fontId="76" fillId="6" borderId="3" xfId="0" applyFont="1" applyFill="1" applyBorder="1" applyAlignment="1">
      <alignment vertical="center"/>
    </xf>
    <xf numFmtId="0" fontId="0" fillId="6" borderId="0" xfId="0" applyFill="1" applyAlignment="1">
      <alignment horizontal="center" vertical="center"/>
    </xf>
    <xf numFmtId="0" fontId="0" fillId="6" borderId="24" xfId="0" applyFill="1" applyBorder="1" applyAlignment="1">
      <alignment horizontal="center" vertical="center"/>
    </xf>
    <xf numFmtId="0" fontId="76" fillId="6" borderId="1" xfId="0" applyFont="1" applyFill="1" applyBorder="1" applyAlignment="1">
      <alignment vertical="center"/>
    </xf>
    <xf numFmtId="0" fontId="8" fillId="6" borderId="0" xfId="0" applyFont="1" applyFill="1" applyAlignment="1">
      <alignment horizontal="center"/>
    </xf>
    <xf numFmtId="0" fontId="0" fillId="6" borderId="22" xfId="0" applyFill="1" applyBorder="1"/>
    <xf numFmtId="0" fontId="8" fillId="6" borderId="0" xfId="0" applyFont="1" applyFill="1" applyAlignment="1">
      <alignment vertical="center"/>
    </xf>
    <xf numFmtId="0" fontId="28" fillId="16" borderId="0" xfId="0" applyFont="1" applyFill="1" applyAlignment="1">
      <alignment vertical="center" wrapText="1"/>
    </xf>
    <xf numFmtId="0" fontId="28" fillId="16" borderId="0" xfId="0" applyFont="1" applyFill="1"/>
    <xf numFmtId="0" fontId="0" fillId="16" borderId="0" xfId="0" applyFill="1"/>
    <xf numFmtId="0" fontId="8" fillId="6" borderId="9" xfId="0" applyFont="1" applyFill="1" applyBorder="1" applyAlignment="1">
      <alignment horizontal="center" vertical="center"/>
    </xf>
    <xf numFmtId="49" fontId="51" fillId="0" borderId="10" xfId="2" applyNumberFormat="1" applyFont="1" applyBorder="1" applyAlignment="1">
      <alignment horizontal="center"/>
    </xf>
    <xf numFmtId="0" fontId="60" fillId="0" borderId="27" xfId="2" applyFont="1" applyBorder="1" applyAlignment="1">
      <alignment horizontal="center"/>
    </xf>
    <xf numFmtId="0" fontId="8" fillId="6" borderId="2" xfId="0" applyFont="1" applyFill="1" applyBorder="1" applyAlignment="1">
      <alignment horizontal="center" vertical="center"/>
    </xf>
    <xf numFmtId="0" fontId="76" fillId="6" borderId="0" xfId="0" applyFont="1" applyFill="1" applyAlignment="1">
      <alignment horizontal="center" vertical="center"/>
    </xf>
    <xf numFmtId="0" fontId="10" fillId="6" borderId="0" xfId="2" applyFill="1"/>
    <xf numFmtId="0" fontId="7" fillId="6" borderId="0" xfId="2" applyFont="1" applyFill="1" applyAlignment="1">
      <alignment horizontal="center" vertical="center"/>
    </xf>
    <xf numFmtId="0" fontId="7" fillId="6" borderId="5" xfId="2" applyFont="1" applyFill="1" applyBorder="1" applyAlignment="1">
      <alignment horizontal="center" vertical="center"/>
    </xf>
    <xf numFmtId="0" fontId="73" fillId="6" borderId="1" xfId="2" applyFont="1" applyFill="1" applyBorder="1" applyAlignment="1">
      <alignment horizontal="center"/>
    </xf>
    <xf numFmtId="0" fontId="7" fillId="6" borderId="0" xfId="2" applyFont="1" applyFill="1" applyAlignment="1">
      <alignment horizontal="left" vertical="center"/>
    </xf>
    <xf numFmtId="0" fontId="73" fillId="6" borderId="0" xfId="2" applyFont="1" applyFill="1" applyAlignment="1">
      <alignment horizontal="center" vertical="center"/>
    </xf>
    <xf numFmtId="0" fontId="73" fillId="6" borderId="3" xfId="2" applyFont="1" applyFill="1" applyBorder="1" applyAlignment="1">
      <alignment horizontal="center" vertical="center"/>
    </xf>
    <xf numFmtId="0" fontId="7" fillId="6" borderId="3" xfId="2" applyFont="1" applyFill="1" applyBorder="1" applyAlignment="1">
      <alignment horizontal="center" vertical="center"/>
    </xf>
    <xf numFmtId="0" fontId="73" fillId="6" borderId="0" xfId="2" applyFont="1" applyFill="1" applyAlignment="1">
      <alignment horizontal="center" vertical="top"/>
    </xf>
    <xf numFmtId="0" fontId="73" fillId="6" borderId="24" xfId="2" applyFont="1" applyFill="1" applyBorder="1" applyAlignment="1">
      <alignment horizontal="center" vertical="top"/>
    </xf>
    <xf numFmtId="0" fontId="73" fillId="6" borderId="3" xfId="2" applyFont="1" applyFill="1" applyBorder="1" applyAlignment="1">
      <alignment horizontal="center"/>
    </xf>
    <xf numFmtId="0" fontId="73" fillId="6" borderId="0" xfId="2" applyFont="1" applyFill="1" applyAlignment="1">
      <alignment horizontal="center"/>
    </xf>
    <xf numFmtId="0" fontId="7" fillId="6" borderId="12" xfId="2" applyFont="1" applyFill="1" applyBorder="1" applyAlignment="1">
      <alignment horizontal="center" vertical="center"/>
    </xf>
    <xf numFmtId="0" fontId="10" fillId="6" borderId="12" xfId="2" applyFill="1" applyBorder="1"/>
    <xf numFmtId="0" fontId="7" fillId="6" borderId="15" xfId="2" applyFont="1" applyFill="1" applyBorder="1" applyAlignment="1">
      <alignment horizontal="center" vertical="center"/>
    </xf>
    <xf numFmtId="0" fontId="11" fillId="6" borderId="0" xfId="2" applyFont="1" applyFill="1" applyAlignment="1">
      <alignment horizontal="center" vertical="center"/>
    </xf>
    <xf numFmtId="0" fontId="7" fillId="6" borderId="24" xfId="2" applyFont="1" applyFill="1" applyBorder="1" applyAlignment="1">
      <alignment horizontal="center" vertical="center"/>
    </xf>
    <xf numFmtId="0" fontId="10" fillId="6" borderId="0" xfId="2" applyFill="1" applyAlignment="1">
      <alignment horizontal="right"/>
    </xf>
    <xf numFmtId="0" fontId="11" fillId="6" borderId="6" xfId="2" applyFont="1" applyFill="1" applyBorder="1" applyAlignment="1">
      <alignment horizontal="center" vertical="center"/>
    </xf>
    <xf numFmtId="0" fontId="11" fillId="6" borderId="17" xfId="2" applyFont="1" applyFill="1" applyBorder="1" applyAlignment="1">
      <alignment horizontal="center" vertical="center"/>
    </xf>
    <xf numFmtId="0" fontId="102" fillId="6" borderId="0" xfId="2" applyFont="1" applyFill="1" applyAlignment="1">
      <alignment horizontal="right" vertical="center"/>
    </xf>
    <xf numFmtId="0" fontId="93" fillId="6" borderId="0" xfId="2" applyFont="1" applyFill="1" applyAlignment="1">
      <alignment vertical="center"/>
    </xf>
    <xf numFmtId="0" fontId="7" fillId="6" borderId="4" xfId="2" applyFont="1" applyFill="1" applyBorder="1" applyAlignment="1">
      <alignment horizontal="left" vertical="center"/>
    </xf>
    <xf numFmtId="0" fontId="7" fillId="6" borderId="22" xfId="2" applyFont="1" applyFill="1" applyBorder="1" applyAlignment="1">
      <alignment horizontal="center" vertical="center"/>
    </xf>
    <xf numFmtId="0" fontId="73" fillId="6" borderId="13" xfId="2" applyFont="1" applyFill="1" applyBorder="1" applyAlignment="1">
      <alignment horizontal="center" vertical="center"/>
    </xf>
    <xf numFmtId="0" fontId="7" fillId="6" borderId="13" xfId="2" applyFont="1" applyFill="1" applyBorder="1" applyAlignment="1">
      <alignment horizontal="left" vertical="center"/>
    </xf>
    <xf numFmtId="0" fontId="7" fillId="6" borderId="13" xfId="2" applyFont="1" applyFill="1" applyBorder="1" applyAlignment="1">
      <alignment horizontal="center" vertical="center"/>
    </xf>
    <xf numFmtId="0" fontId="11" fillId="6" borderId="13" xfId="2" applyFont="1" applyFill="1" applyBorder="1" applyAlignment="1">
      <alignment vertical="center"/>
    </xf>
    <xf numFmtId="0" fontId="11" fillId="6" borderId="14" xfId="2" applyFont="1" applyFill="1" applyBorder="1" applyAlignment="1">
      <alignment vertical="center"/>
    </xf>
    <xf numFmtId="49" fontId="28" fillId="0" borderId="10" xfId="0" applyNumberFormat="1" applyFont="1" applyBorder="1"/>
    <xf numFmtId="0" fontId="0" fillId="16" borderId="10" xfId="0" applyFill="1" applyBorder="1"/>
    <xf numFmtId="49" fontId="10" fillId="16" borderId="10" xfId="0" applyNumberFormat="1" applyFont="1" applyFill="1" applyBorder="1"/>
    <xf numFmtId="0" fontId="0" fillId="16" borderId="10" xfId="0" applyFill="1" applyBorder="1" applyAlignment="1">
      <alignment horizontal="left"/>
    </xf>
    <xf numFmtId="0" fontId="166" fillId="6" borderId="0" xfId="2" applyFont="1" applyFill="1" applyAlignment="1">
      <alignment horizontal="center" vertical="center" wrapText="1"/>
    </xf>
    <xf numFmtId="0" fontId="10" fillId="6" borderId="0" xfId="2" applyFill="1" applyAlignment="1">
      <alignment horizontal="center"/>
    </xf>
    <xf numFmtId="0" fontId="10" fillId="6" borderId="24" xfId="2" applyFill="1" applyBorder="1" applyAlignment="1">
      <alignment horizontal="center"/>
    </xf>
    <xf numFmtId="0" fontId="50" fillId="6" borderId="13" xfId="2" applyFont="1" applyFill="1" applyBorder="1" applyAlignment="1">
      <alignment vertical="center"/>
    </xf>
    <xf numFmtId="0" fontId="167" fillId="6" borderId="0" xfId="2" applyFont="1" applyFill="1" applyAlignment="1">
      <alignment horizontal="left" vertical="center"/>
    </xf>
    <xf numFmtId="0" fontId="167" fillId="6" borderId="0" xfId="2" applyFont="1" applyFill="1" applyAlignment="1">
      <alignment horizontal="center" vertical="center"/>
    </xf>
    <xf numFmtId="0" fontId="168" fillId="6" borderId="0" xfId="2" applyFont="1" applyFill="1" applyAlignment="1">
      <alignment horizontal="center" vertical="center"/>
    </xf>
    <xf numFmtId="0" fontId="169" fillId="6" borderId="12" xfId="2" applyFont="1" applyFill="1" applyBorder="1" applyAlignment="1">
      <alignment horizontal="center" vertical="center"/>
    </xf>
    <xf numFmtId="0" fontId="168" fillId="6" borderId="0" xfId="2" applyFont="1" applyFill="1" applyAlignment="1">
      <alignment horizontal="center"/>
    </xf>
    <xf numFmtId="0" fontId="167" fillId="6" borderId="6" xfId="2" applyFont="1" applyFill="1" applyBorder="1" applyAlignment="1">
      <alignment horizontal="center" vertical="center"/>
    </xf>
    <xf numFmtId="0" fontId="28" fillId="6" borderId="12" xfId="2" applyFont="1" applyFill="1" applyBorder="1"/>
    <xf numFmtId="0" fontId="167" fillId="6" borderId="12" xfId="2" applyFont="1" applyFill="1" applyBorder="1" applyAlignment="1">
      <alignment horizontal="center" vertical="center"/>
    </xf>
    <xf numFmtId="0" fontId="167" fillId="6" borderId="15" xfId="2" applyFont="1" applyFill="1" applyBorder="1" applyAlignment="1">
      <alignment horizontal="center" vertical="center"/>
    </xf>
    <xf numFmtId="0" fontId="169" fillId="6" borderId="0" xfId="2" applyFont="1" applyFill="1" applyAlignment="1">
      <alignment horizontal="center" vertical="center"/>
    </xf>
    <xf numFmtId="0" fontId="168" fillId="6" borderId="12" xfId="2" applyFont="1" applyFill="1" applyBorder="1" applyAlignment="1">
      <alignment horizontal="center"/>
    </xf>
    <xf numFmtId="0" fontId="167" fillId="6" borderId="12" xfId="2" applyFont="1" applyFill="1" applyBorder="1" applyAlignment="1">
      <alignment horizontal="left" vertical="center"/>
    </xf>
    <xf numFmtId="0" fontId="170" fillId="6" borderId="12" xfId="2" applyFont="1" applyFill="1" applyBorder="1" applyAlignment="1">
      <alignment horizontal="center" vertical="center" wrapText="1"/>
    </xf>
    <xf numFmtId="0" fontId="28" fillId="6" borderId="0" xfId="2" applyFont="1" applyFill="1"/>
    <xf numFmtId="0" fontId="167" fillId="6" borderId="24" xfId="2" applyFont="1" applyFill="1" applyBorder="1" applyAlignment="1">
      <alignment horizontal="center" vertical="center"/>
    </xf>
    <xf numFmtId="0" fontId="75" fillId="9" borderId="26" xfId="0" applyFont="1" applyFill="1" applyBorder="1" applyAlignment="1">
      <alignment horizontal="center"/>
    </xf>
    <xf numFmtId="0" fontId="75" fillId="9" borderId="0" xfId="0" applyFont="1" applyFill="1" applyAlignment="1">
      <alignment horizontal="center"/>
    </xf>
    <xf numFmtId="0" fontId="74" fillId="9" borderId="30" xfId="0" applyFont="1" applyFill="1" applyBorder="1" applyAlignment="1">
      <alignment horizontal="center"/>
    </xf>
    <xf numFmtId="0" fontId="74" fillId="9" borderId="18" xfId="0" applyFont="1" applyFill="1" applyBorder="1" applyAlignment="1">
      <alignment horizontal="center"/>
    </xf>
    <xf numFmtId="0" fontId="74" fillId="9" borderId="11" xfId="0" applyFont="1" applyFill="1" applyBorder="1" applyAlignment="1">
      <alignment horizontal="center"/>
    </xf>
    <xf numFmtId="4" fontId="99" fillId="15" borderId="8" xfId="3" applyNumberFormat="1" applyFont="1" applyFill="1" applyBorder="1" applyAlignment="1">
      <alignment horizontal="center" vertical="center"/>
    </xf>
    <xf numFmtId="4" fontId="99" fillId="15" borderId="42" xfId="3" applyNumberFormat="1" applyFont="1" applyFill="1" applyBorder="1" applyAlignment="1">
      <alignment horizontal="center" vertical="center"/>
    </xf>
    <xf numFmtId="4" fontId="99" fillId="15" borderId="43" xfId="3" applyNumberFormat="1" applyFont="1" applyFill="1" applyBorder="1" applyAlignment="1">
      <alignment horizontal="center" vertical="center"/>
    </xf>
    <xf numFmtId="0" fontId="109" fillId="0" borderId="0" xfId="0" applyFont="1" applyAlignment="1">
      <alignment horizontal="center" vertical="center"/>
    </xf>
    <xf numFmtId="0" fontId="29" fillId="6" borderId="0" xfId="0" applyFont="1" applyFill="1" applyAlignment="1">
      <alignment horizontal="left" vertical="center"/>
    </xf>
    <xf numFmtId="0" fontId="11" fillId="6" borderId="3" xfId="0" applyFont="1" applyFill="1" applyBorder="1" applyAlignment="1">
      <alignment horizontal="center" vertical="center"/>
    </xf>
    <xf numFmtId="0" fontId="11" fillId="6" borderId="0" xfId="0" applyFont="1" applyFill="1" applyAlignment="1">
      <alignment horizontal="center" vertical="center"/>
    </xf>
    <xf numFmtId="0" fontId="11" fillId="6" borderId="12" xfId="0" applyFont="1" applyFill="1" applyBorder="1" applyAlignment="1">
      <alignment horizontal="center" vertical="center"/>
    </xf>
    <xf numFmtId="0" fontId="10" fillId="6" borderId="0" xfId="0" applyFont="1" applyFill="1" applyAlignment="1">
      <alignment horizontal="center" vertical="center"/>
    </xf>
    <xf numFmtId="164" fontId="0" fillId="6" borderId="0" xfId="0" applyNumberFormat="1" applyFill="1" applyAlignment="1">
      <alignment horizontal="center" vertical="center"/>
    </xf>
    <xf numFmtId="164" fontId="0" fillId="6" borderId="24" xfId="0" applyNumberFormat="1" applyFill="1" applyBorder="1" applyAlignment="1">
      <alignment horizontal="center" vertical="center"/>
    </xf>
    <xf numFmtId="164" fontId="0" fillId="6" borderId="5" xfId="0" applyNumberFormat="1" applyFill="1" applyBorder="1" applyAlignment="1">
      <alignment horizontal="center" vertical="center"/>
    </xf>
    <xf numFmtId="164" fontId="0" fillId="6" borderId="22" xfId="0" applyNumberFormat="1" applyFill="1" applyBorder="1" applyAlignment="1">
      <alignment horizontal="center" vertical="center"/>
    </xf>
    <xf numFmtId="0" fontId="29" fillId="23" borderId="0" xfId="0" applyFont="1" applyFill="1" applyAlignment="1">
      <alignment horizontal="left" vertical="center"/>
    </xf>
    <xf numFmtId="164" fontId="0" fillId="6" borderId="2" xfId="0" applyNumberFormat="1" applyFill="1" applyBorder="1" applyAlignment="1">
      <alignment horizontal="center" vertical="center"/>
    </xf>
    <xf numFmtId="164" fontId="0" fillId="6" borderId="23" xfId="0" applyNumberFormat="1" applyFill="1" applyBorder="1" applyAlignment="1">
      <alignment horizontal="center" vertical="center"/>
    </xf>
    <xf numFmtId="0" fontId="8" fillId="6" borderId="0" xfId="0" applyFont="1" applyFill="1" applyAlignment="1">
      <alignment horizontal="center" vertical="center"/>
    </xf>
    <xf numFmtId="0" fontId="8" fillId="6" borderId="24" xfId="0" applyFont="1" applyFill="1" applyBorder="1" applyAlignment="1">
      <alignment horizontal="center" vertical="center"/>
    </xf>
    <xf numFmtId="0" fontId="0" fillId="6" borderId="0" xfId="0" applyFill="1" applyAlignment="1">
      <alignment horizontal="center" vertical="center"/>
    </xf>
    <xf numFmtId="0" fontId="0" fillId="6" borderId="24" xfId="0" applyFill="1" applyBorder="1" applyAlignment="1">
      <alignment horizontal="center" vertical="center"/>
    </xf>
    <xf numFmtId="0" fontId="77" fillId="6" borderId="3" xfId="0" applyFont="1" applyFill="1" applyBorder="1" applyAlignment="1">
      <alignment horizontal="left" vertical="center"/>
    </xf>
    <xf numFmtId="0" fontId="77" fillId="6" borderId="0" xfId="0" applyFont="1" applyFill="1" applyAlignment="1">
      <alignment horizontal="left" vertical="center"/>
    </xf>
    <xf numFmtId="14" fontId="0" fillId="6" borderId="12" xfId="0" applyNumberFormat="1" applyFill="1" applyBorder="1" applyAlignment="1">
      <alignment horizontal="center" vertical="center"/>
    </xf>
    <xf numFmtId="0" fontId="0" fillId="6" borderId="12" xfId="0" applyFill="1" applyBorder="1" applyAlignment="1">
      <alignment horizontal="center" vertical="center"/>
    </xf>
    <xf numFmtId="0" fontId="77" fillId="6" borderId="4" xfId="0" applyFont="1" applyFill="1" applyBorder="1" applyAlignment="1">
      <alignment horizontal="left" vertical="center"/>
    </xf>
    <xf numFmtId="0" fontId="77" fillId="6" borderId="5" xfId="0" applyFont="1" applyFill="1" applyBorder="1" applyAlignment="1">
      <alignment horizontal="left" vertical="center"/>
    </xf>
    <xf numFmtId="0" fontId="77" fillId="6" borderId="3" xfId="0" applyFont="1" applyFill="1" applyBorder="1" applyAlignment="1">
      <alignment horizontal="left" vertical="center" wrapText="1"/>
    </xf>
    <xf numFmtId="0" fontId="77" fillId="6" borderId="0" xfId="0" applyFont="1" applyFill="1" applyAlignment="1">
      <alignment horizontal="left" vertical="center" wrapText="1"/>
    </xf>
    <xf numFmtId="0" fontId="0" fillId="6" borderId="12" xfId="0" applyFill="1" applyBorder="1" applyAlignment="1">
      <alignment horizontal="left"/>
    </xf>
    <xf numFmtId="164" fontId="10" fillId="6" borderId="0" xfId="0" applyNumberFormat="1" applyFont="1" applyFill="1" applyAlignment="1">
      <alignment horizontal="center" vertical="center"/>
    </xf>
    <xf numFmtId="0" fontId="9" fillId="6" borderId="0" xfId="1" applyFill="1" applyBorder="1" applyAlignment="1" applyProtection="1">
      <alignment horizontal="center" vertical="center"/>
    </xf>
    <xf numFmtId="0" fontId="7" fillId="6" borderId="0" xfId="0" applyFont="1" applyFill="1" applyAlignment="1">
      <alignment horizontal="center" vertical="center"/>
    </xf>
    <xf numFmtId="0" fontId="11" fillId="6" borderId="15" xfId="0" applyFont="1" applyFill="1" applyBorder="1" applyAlignment="1">
      <alignment horizontal="center" vertical="center"/>
    </xf>
    <xf numFmtId="0" fontId="11" fillId="6" borderId="18" xfId="0" applyFont="1" applyFill="1" applyBorder="1" applyAlignment="1">
      <alignment horizontal="center" vertical="center" wrapText="1"/>
    </xf>
    <xf numFmtId="0" fontId="11" fillId="6" borderId="19" xfId="0" applyFont="1" applyFill="1" applyBorder="1" applyAlignment="1">
      <alignment horizontal="center" vertical="center" wrapText="1"/>
    </xf>
    <xf numFmtId="4" fontId="11" fillId="6" borderId="12" xfId="0" applyNumberFormat="1" applyFont="1" applyFill="1" applyBorder="1" applyAlignment="1">
      <alignment horizontal="center" vertical="center"/>
    </xf>
    <xf numFmtId="14" fontId="11" fillId="6" borderId="18" xfId="0" applyNumberFormat="1" applyFont="1" applyFill="1" applyBorder="1" applyAlignment="1">
      <alignment horizontal="center" vertical="center"/>
    </xf>
    <xf numFmtId="14" fontId="11" fillId="6" borderId="19" xfId="0" applyNumberFormat="1" applyFont="1" applyFill="1" applyBorder="1" applyAlignment="1">
      <alignment horizontal="center" vertical="center"/>
    </xf>
    <xf numFmtId="49" fontId="11" fillId="6" borderId="12" xfId="0" applyNumberFormat="1" applyFont="1" applyFill="1" applyBorder="1" applyAlignment="1">
      <alignment horizontal="center" vertical="center"/>
    </xf>
    <xf numFmtId="0" fontId="11" fillId="6" borderId="18" xfId="0" applyFont="1" applyFill="1" applyBorder="1" applyAlignment="1">
      <alignment horizontal="center" vertical="center"/>
    </xf>
    <xf numFmtId="0" fontId="11" fillId="6" borderId="19" xfId="0" applyFont="1" applyFill="1" applyBorder="1" applyAlignment="1">
      <alignment horizontal="center" vertical="center"/>
    </xf>
    <xf numFmtId="0" fontId="0" fillId="6" borderId="5" xfId="0" applyFill="1" applyBorder="1" applyAlignment="1">
      <alignment horizontal="center" vertical="center"/>
    </xf>
    <xf numFmtId="0" fontId="0" fillId="6" borderId="22" xfId="0" applyFill="1" applyBorder="1" applyAlignment="1">
      <alignment horizontal="center" vertical="center"/>
    </xf>
    <xf numFmtId="0" fontId="11" fillId="6" borderId="12" xfId="0" applyFont="1" applyFill="1" applyBorder="1" applyAlignment="1">
      <alignment horizontal="center" vertical="center" wrapText="1"/>
    </xf>
    <xf numFmtId="0" fontId="7" fillId="6" borderId="0" xfId="0" applyFont="1" applyFill="1" applyAlignment="1">
      <alignment horizontal="center" vertical="center" wrapText="1"/>
    </xf>
    <xf numFmtId="0" fontId="11" fillId="6" borderId="18" xfId="0" applyFont="1" applyFill="1" applyBorder="1" applyAlignment="1">
      <alignment horizontal="left" vertical="center"/>
    </xf>
    <xf numFmtId="0" fontId="11" fillId="6" borderId="19" xfId="0" applyFont="1" applyFill="1" applyBorder="1" applyAlignment="1">
      <alignment horizontal="left" vertical="center"/>
    </xf>
    <xf numFmtId="0" fontId="11" fillId="6" borderId="15" xfId="0" applyFont="1" applyFill="1" applyBorder="1" applyAlignment="1">
      <alignment horizontal="center" vertical="center" wrapText="1"/>
    </xf>
    <xf numFmtId="0" fontId="29" fillId="23" borderId="5" xfId="0" applyFont="1" applyFill="1" applyBorder="1" applyAlignment="1">
      <alignment horizontal="left" vertical="center"/>
    </xf>
    <xf numFmtId="0" fontId="11" fillId="6" borderId="13" xfId="0" applyFont="1" applyFill="1" applyBorder="1" applyAlignment="1">
      <alignment horizontal="center" vertical="center"/>
    </xf>
    <xf numFmtId="0" fontId="11" fillId="6" borderId="14" xfId="0" applyFont="1" applyFill="1" applyBorder="1" applyAlignment="1">
      <alignment horizontal="center" vertical="center"/>
    </xf>
    <xf numFmtId="0" fontId="11" fillId="6" borderId="12" xfId="0" applyFont="1" applyFill="1" applyBorder="1" applyAlignment="1">
      <alignment horizontal="left" vertical="center" wrapText="1" indent="1"/>
    </xf>
    <xf numFmtId="0" fontId="11" fillId="6" borderId="15" xfId="0" applyFont="1" applyFill="1" applyBorder="1" applyAlignment="1">
      <alignment horizontal="left" vertical="center" wrapText="1" indent="1"/>
    </xf>
    <xf numFmtId="0" fontId="11" fillId="6" borderId="6" xfId="0" applyFont="1" applyFill="1" applyBorder="1" applyAlignment="1">
      <alignment horizontal="center" vertical="center"/>
    </xf>
    <xf numFmtId="0" fontId="11" fillId="6" borderId="17" xfId="0" applyFont="1" applyFill="1" applyBorder="1" applyAlignment="1">
      <alignment horizontal="center" vertical="center"/>
    </xf>
    <xf numFmtId="0" fontId="43" fillId="6" borderId="18" xfId="0" applyFont="1" applyFill="1" applyBorder="1" applyAlignment="1">
      <alignment horizontal="center" vertical="center" wrapText="1"/>
    </xf>
    <xf numFmtId="0" fontId="43" fillId="6" borderId="19" xfId="0" applyFont="1" applyFill="1" applyBorder="1" applyAlignment="1">
      <alignment horizontal="center" vertical="center" wrapText="1"/>
    </xf>
    <xf numFmtId="0" fontId="11" fillId="22" borderId="12" xfId="0" applyFont="1" applyFill="1" applyBorder="1" applyAlignment="1">
      <alignment horizontal="center" vertical="center"/>
    </xf>
    <xf numFmtId="0" fontId="11" fillId="22" borderId="15" xfId="0" applyFont="1" applyFill="1" applyBorder="1" applyAlignment="1">
      <alignment horizontal="center" vertical="center"/>
    </xf>
    <xf numFmtId="0" fontId="11" fillId="6" borderId="16" xfId="0" applyFont="1" applyFill="1" applyBorder="1" applyAlignment="1">
      <alignment horizontal="center" vertical="center" wrapText="1"/>
    </xf>
    <xf numFmtId="0" fontId="7" fillId="6" borderId="6" xfId="0" applyFont="1" applyFill="1" applyBorder="1" applyAlignment="1">
      <alignment horizontal="center" vertical="center" wrapText="1"/>
    </xf>
    <xf numFmtId="0" fontId="7" fillId="6" borderId="0" xfId="0" applyFont="1" applyFill="1" applyAlignment="1">
      <alignment horizontal="left" vertical="center" wrapText="1"/>
    </xf>
    <xf numFmtId="0" fontId="153" fillId="6" borderId="12" xfId="20" applyFill="1" applyBorder="1" applyAlignment="1" applyProtection="1">
      <alignment horizontal="center" vertical="center"/>
    </xf>
    <xf numFmtId="0" fontId="153" fillId="6" borderId="12" xfId="20" applyFill="1" applyBorder="1" applyAlignment="1">
      <alignment horizontal="center" vertical="center"/>
    </xf>
    <xf numFmtId="0" fontId="153" fillId="6" borderId="15" xfId="20" applyFill="1" applyBorder="1" applyAlignment="1">
      <alignment horizontal="center" vertical="center"/>
    </xf>
    <xf numFmtId="0" fontId="7" fillId="6" borderId="1" xfId="0" applyFont="1" applyFill="1" applyBorder="1" applyAlignment="1">
      <alignment horizontal="left" vertical="center"/>
    </xf>
    <xf numFmtId="0" fontId="7" fillId="6" borderId="2" xfId="0" applyFont="1" applyFill="1" applyBorder="1" applyAlignment="1">
      <alignment horizontal="left" vertical="center"/>
    </xf>
    <xf numFmtId="1" fontId="11" fillId="6" borderId="18" xfId="0" applyNumberFormat="1" applyFont="1" applyFill="1" applyBorder="1" applyAlignment="1">
      <alignment horizontal="center" vertical="center" wrapText="1"/>
    </xf>
    <xf numFmtId="1" fontId="11" fillId="6" borderId="19" xfId="0" applyNumberFormat="1" applyFont="1" applyFill="1" applyBorder="1" applyAlignment="1">
      <alignment horizontal="center" vertical="center" wrapText="1"/>
    </xf>
    <xf numFmtId="0" fontId="7" fillId="6" borderId="4" xfId="0" applyFont="1" applyFill="1" applyBorder="1" applyAlignment="1">
      <alignment horizontal="left" vertical="center" wrapText="1"/>
    </xf>
    <xf numFmtId="0" fontId="7" fillId="6" borderId="5" xfId="0" applyFont="1" applyFill="1" applyBorder="1" applyAlignment="1">
      <alignment horizontal="left" vertical="center" wrapText="1"/>
    </xf>
    <xf numFmtId="0" fontId="7" fillId="22" borderId="20" xfId="0" applyFont="1" applyFill="1" applyBorder="1" applyAlignment="1">
      <alignment horizontal="center" vertical="center" wrapText="1"/>
    </xf>
    <xf numFmtId="0" fontId="7" fillId="22" borderId="21" xfId="0" applyFont="1" applyFill="1" applyBorder="1" applyAlignment="1">
      <alignment horizontal="center" vertical="center" wrapText="1"/>
    </xf>
    <xf numFmtId="0" fontId="164" fillId="6" borderId="0" xfId="0" applyFont="1" applyFill="1" applyAlignment="1">
      <alignment horizontal="center" vertical="center" wrapText="1"/>
    </xf>
    <xf numFmtId="0" fontId="136" fillId="6" borderId="0" xfId="0" applyFont="1" applyFill="1" applyAlignment="1">
      <alignment horizontal="center" vertical="center"/>
    </xf>
    <xf numFmtId="0" fontId="10" fillId="6" borderId="58" xfId="0" applyFont="1" applyFill="1" applyBorder="1" applyAlignment="1">
      <alignment horizontal="justify" vertical="center"/>
    </xf>
    <xf numFmtId="0" fontId="0" fillId="6" borderId="6" xfId="0" applyFill="1" applyBorder="1" applyAlignment="1">
      <alignment horizontal="justify" vertical="center"/>
    </xf>
    <xf numFmtId="0" fontId="0" fillId="6" borderId="25" xfId="0" applyFill="1" applyBorder="1" applyAlignment="1">
      <alignment horizontal="justify" vertical="center"/>
    </xf>
    <xf numFmtId="0" fontId="0" fillId="6" borderId="26" xfId="0" applyFill="1" applyBorder="1" applyAlignment="1">
      <alignment horizontal="justify" vertical="center"/>
    </xf>
    <xf numFmtId="0" fontId="0" fillId="6" borderId="0" xfId="0" applyFill="1" applyAlignment="1">
      <alignment horizontal="justify" vertical="center"/>
    </xf>
    <xf numFmtId="0" fontId="0" fillId="6" borderId="54" xfId="0" applyFill="1" applyBorder="1" applyAlignment="1">
      <alignment horizontal="justify" vertical="center"/>
    </xf>
    <xf numFmtId="0" fontId="0" fillId="6" borderId="31" xfId="0" applyFill="1" applyBorder="1" applyAlignment="1">
      <alignment horizontal="justify" vertical="center"/>
    </xf>
    <xf numFmtId="0" fontId="0" fillId="6" borderId="12" xfId="0" applyFill="1" applyBorder="1" applyAlignment="1">
      <alignment horizontal="justify" vertical="center"/>
    </xf>
    <xf numFmtId="0" fontId="0" fillId="6" borderId="59" xfId="0" applyFill="1" applyBorder="1" applyAlignment="1">
      <alignment horizontal="justify" vertical="center"/>
    </xf>
    <xf numFmtId="0" fontId="148" fillId="6" borderId="0" xfId="0" applyFont="1" applyFill="1" applyAlignment="1">
      <alignment horizontal="center" vertical="center" wrapText="1"/>
    </xf>
    <xf numFmtId="0" fontId="11" fillId="6" borderId="12" xfId="0" applyFont="1" applyFill="1" applyBorder="1" applyAlignment="1">
      <alignment horizontal="left" vertical="center" indent="1"/>
    </xf>
    <xf numFmtId="0" fontId="11" fillId="6" borderId="15" xfId="0" applyFont="1" applyFill="1" applyBorder="1" applyAlignment="1">
      <alignment horizontal="left" vertical="center" indent="1"/>
    </xf>
    <xf numFmtId="0" fontId="7" fillId="6" borderId="3" xfId="0" applyFont="1" applyFill="1" applyBorder="1" applyAlignment="1">
      <alignment horizontal="left" vertical="center" wrapText="1"/>
    </xf>
    <xf numFmtId="0" fontId="0" fillId="6" borderId="18" xfId="0" applyFill="1" applyBorder="1" applyAlignment="1">
      <alignment horizontal="center" vertical="center"/>
    </xf>
    <xf numFmtId="0" fontId="0" fillId="6" borderId="19" xfId="0" applyFill="1" applyBorder="1" applyAlignment="1">
      <alignment horizontal="center" vertical="center"/>
    </xf>
    <xf numFmtId="0" fontId="11" fillId="6" borderId="16"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15" xfId="0" applyFont="1" applyFill="1" applyBorder="1" applyAlignment="1">
      <alignment horizontal="left" vertical="center" wrapText="1"/>
    </xf>
    <xf numFmtId="0" fontId="8" fillId="0" borderId="0" xfId="0" applyFont="1" applyAlignment="1">
      <alignment horizontal="left" vertical="center" wrapText="1"/>
    </xf>
    <xf numFmtId="0" fontId="50" fillId="6" borderId="0" xfId="0" applyFont="1" applyFill="1" applyAlignment="1">
      <alignment horizontal="left" vertical="center" wrapText="1" indent="1"/>
    </xf>
    <xf numFmtId="0" fontId="50" fillId="0" borderId="0" xfId="0" applyFont="1" applyAlignment="1">
      <alignment horizontal="left" vertical="center"/>
    </xf>
    <xf numFmtId="0" fontId="50" fillId="0" borderId="0" xfId="0" applyFont="1" applyAlignment="1">
      <alignment horizontal="center" vertical="center"/>
    </xf>
    <xf numFmtId="0" fontId="8" fillId="0" borderId="0" xfId="0" applyFont="1" applyAlignment="1">
      <alignment horizontal="center" vertical="center"/>
    </xf>
    <xf numFmtId="0" fontId="50" fillId="0" borderId="0" xfId="0" applyFont="1" applyAlignment="1">
      <alignment horizontal="left" vertical="center" wrapText="1"/>
    </xf>
    <xf numFmtId="0" fontId="8" fillId="0" borderId="0" xfId="0" applyFont="1" applyAlignment="1">
      <alignment horizontal="center" vertical="center" wrapText="1"/>
    </xf>
    <xf numFmtId="0" fontId="50" fillId="0" borderId="0" xfId="0" applyFont="1" applyAlignment="1">
      <alignment horizontal="center" vertical="center" wrapText="1"/>
    </xf>
    <xf numFmtId="0" fontId="55" fillId="0" borderId="0" xfId="0" applyFont="1" applyAlignment="1">
      <alignment horizontal="center" wrapText="1"/>
    </xf>
    <xf numFmtId="14" fontId="10" fillId="0" borderId="0" xfId="0" applyNumberFormat="1" applyFont="1" applyAlignment="1">
      <alignment horizontal="center" vertical="center"/>
    </xf>
    <xf numFmtId="0" fontId="10" fillId="0" borderId="0" xfId="0" applyFont="1" applyAlignment="1">
      <alignment horizontal="center" vertical="center"/>
    </xf>
    <xf numFmtId="0" fontId="8" fillId="0" borderId="0" xfId="0" applyFont="1" applyAlignment="1">
      <alignment horizontal="left" vertical="center"/>
    </xf>
    <xf numFmtId="0" fontId="50" fillId="0" borderId="0" xfId="0" applyFont="1" applyAlignment="1">
      <alignment vertical="center"/>
    </xf>
    <xf numFmtId="49" fontId="50" fillId="0" borderId="0" xfId="0" applyNumberFormat="1" applyFont="1" applyAlignment="1">
      <alignment horizontal="left" vertical="center"/>
    </xf>
    <xf numFmtId="0" fontId="77" fillId="0" borderId="0" xfId="0" applyFont="1" applyAlignment="1">
      <alignment horizontal="left" vertical="center"/>
    </xf>
    <xf numFmtId="0" fontId="0" fillId="0" borderId="0" xfId="0" applyAlignment="1">
      <alignment horizontal="center" vertical="center"/>
    </xf>
    <xf numFmtId="0" fontId="56" fillId="0" borderId="0" xfId="0" applyFont="1" applyAlignment="1">
      <alignment horizontal="justify" vertical="center"/>
    </xf>
    <xf numFmtId="0" fontId="50" fillId="6" borderId="12" xfId="2" applyFont="1" applyFill="1" applyBorder="1" applyAlignment="1">
      <alignment horizontal="left" vertical="center"/>
    </xf>
    <xf numFmtId="0" fontId="50" fillId="6" borderId="15" xfId="2" applyFont="1" applyFill="1" applyBorder="1" applyAlignment="1">
      <alignment horizontal="left" vertical="center"/>
    </xf>
    <xf numFmtId="0" fontId="50" fillId="6" borderId="12" xfId="2" applyFont="1" applyFill="1" applyBorder="1" applyAlignment="1">
      <alignment horizontal="center" vertical="center"/>
    </xf>
    <xf numFmtId="0" fontId="50" fillId="6" borderId="15" xfId="2" applyFont="1" applyFill="1" applyBorder="1" applyAlignment="1">
      <alignment horizontal="center" vertical="center"/>
    </xf>
    <xf numFmtId="0" fontId="171" fillId="6" borderId="0" xfId="2" applyFont="1" applyFill="1" applyAlignment="1">
      <alignment horizontal="center" vertical="center" wrapText="1"/>
    </xf>
    <xf numFmtId="0" fontId="10" fillId="6" borderId="0" xfId="2" applyFill="1" applyAlignment="1">
      <alignment horizontal="justify" vertical="center" wrapText="1"/>
    </xf>
    <xf numFmtId="0" fontId="73" fillId="6" borderId="6" xfId="2" applyFont="1" applyFill="1" applyBorder="1" applyAlignment="1">
      <alignment horizontal="center" vertical="top"/>
    </xf>
    <xf numFmtId="0" fontId="73" fillId="6" borderId="0" xfId="2" applyFont="1" applyFill="1" applyAlignment="1">
      <alignment horizontal="center" vertical="top"/>
    </xf>
    <xf numFmtId="0" fontId="73" fillId="6" borderId="17" xfId="2" applyFont="1" applyFill="1" applyBorder="1" applyAlignment="1">
      <alignment horizontal="center" vertical="top"/>
    </xf>
    <xf numFmtId="0" fontId="50" fillId="6" borderId="18" xfId="2" applyFont="1" applyFill="1" applyBorder="1" applyAlignment="1">
      <alignment horizontal="center" vertical="center"/>
    </xf>
    <xf numFmtId="0" fontId="166" fillId="6" borderId="30" xfId="2" applyFont="1" applyFill="1" applyBorder="1" applyAlignment="1">
      <alignment horizontal="center" vertical="center" wrapText="1"/>
    </xf>
    <xf numFmtId="0" fontId="166" fillId="6" borderId="18" xfId="2" applyFont="1" applyFill="1" applyBorder="1" applyAlignment="1">
      <alignment horizontal="center" vertical="center" wrapText="1"/>
    </xf>
    <xf numFmtId="0" fontId="166" fillId="6" borderId="11" xfId="2" applyFont="1" applyFill="1" applyBorder="1" applyAlignment="1">
      <alignment horizontal="center" vertical="center" wrapText="1"/>
    </xf>
    <xf numFmtId="0" fontId="169" fillId="6" borderId="12" xfId="2" applyFont="1" applyFill="1" applyBorder="1" applyAlignment="1">
      <alignment horizontal="center" vertical="center"/>
    </xf>
    <xf numFmtId="0" fontId="105" fillId="6" borderId="18" xfId="2" applyFont="1" applyFill="1" applyBorder="1" applyAlignment="1">
      <alignment horizontal="center" vertical="center"/>
    </xf>
    <xf numFmtId="0" fontId="170" fillId="6" borderId="30" xfId="2" applyFont="1" applyFill="1" applyBorder="1" applyAlignment="1">
      <alignment horizontal="center" vertical="center" wrapText="1"/>
    </xf>
    <xf numFmtId="0" fontId="170" fillId="6" borderId="18" xfId="2" applyFont="1" applyFill="1" applyBorder="1" applyAlignment="1">
      <alignment horizontal="center" vertical="center" wrapText="1"/>
    </xf>
    <xf numFmtId="0" fontId="170" fillId="6" borderId="11" xfId="2" applyFont="1" applyFill="1" applyBorder="1" applyAlignment="1">
      <alignment horizontal="center" vertical="center" wrapText="1"/>
    </xf>
    <xf numFmtId="0" fontId="50" fillId="6" borderId="19" xfId="2" applyFont="1" applyFill="1" applyBorder="1" applyAlignment="1">
      <alignment horizontal="center" vertical="center"/>
    </xf>
    <xf numFmtId="0" fontId="50" fillId="6" borderId="12" xfId="2" applyFont="1" applyFill="1" applyBorder="1" applyAlignment="1">
      <alignment horizontal="center"/>
    </xf>
    <xf numFmtId="0" fontId="105" fillId="6" borderId="12" xfId="2" applyFont="1" applyFill="1" applyBorder="1" applyAlignment="1">
      <alignment horizontal="center" vertical="center"/>
    </xf>
    <xf numFmtId="0" fontId="105" fillId="6" borderId="15" xfId="2" applyFont="1" applyFill="1" applyBorder="1" applyAlignment="1">
      <alignment horizontal="center" vertical="center"/>
    </xf>
    <xf numFmtId="0" fontId="43" fillId="6" borderId="0" xfId="2" applyFont="1" applyFill="1" applyAlignment="1">
      <alignment horizontal="center" vertical="center"/>
    </xf>
    <xf numFmtId="0" fontId="7" fillId="6" borderId="0" xfId="2" applyFont="1" applyFill="1" applyAlignment="1">
      <alignment horizontal="center" vertical="center"/>
    </xf>
    <xf numFmtId="0" fontId="165" fillId="6" borderId="0" xfId="2" applyFont="1" applyFill="1" applyAlignment="1">
      <alignment horizontal="center" vertical="center"/>
    </xf>
    <xf numFmtId="0" fontId="7" fillId="6" borderId="5" xfId="2" applyFont="1" applyFill="1" applyBorder="1" applyAlignment="1">
      <alignment horizontal="center" vertical="center"/>
    </xf>
    <xf numFmtId="0" fontId="173" fillId="6" borderId="0" xfId="0" applyFont="1" applyFill="1" applyAlignment="1">
      <alignment horizontal="left" vertical="center" wrapText="1"/>
    </xf>
    <xf numFmtId="0" fontId="172" fillId="6" borderId="12" xfId="0" applyFont="1" applyFill="1" applyBorder="1" applyAlignment="1">
      <alignment horizontal="left" vertical="center" wrapText="1"/>
    </xf>
    <xf numFmtId="0" fontId="120" fillId="0" borderId="73" xfId="2" applyFont="1" applyBorder="1" applyAlignment="1">
      <alignment horizontal="center"/>
    </xf>
    <xf numFmtId="0" fontId="120" fillId="0" borderId="74" xfId="2" applyFont="1" applyBorder="1" applyAlignment="1">
      <alignment horizontal="center"/>
    </xf>
    <xf numFmtId="0" fontId="152" fillId="0" borderId="72" xfId="2" applyFont="1" applyBorder="1" applyAlignment="1">
      <alignment horizontal="center"/>
    </xf>
    <xf numFmtId="0" fontId="152" fillId="0" borderId="73" xfId="2" applyFont="1" applyBorder="1" applyAlignment="1">
      <alignment horizontal="center"/>
    </xf>
    <xf numFmtId="0" fontId="152" fillId="0" borderId="74" xfId="2" applyFont="1" applyBorder="1" applyAlignment="1">
      <alignment horizontal="center"/>
    </xf>
    <xf numFmtId="0" fontId="10" fillId="0" borderId="0" xfId="2" applyAlignment="1">
      <alignment horizontal="center" vertical="center"/>
    </xf>
    <xf numFmtId="0" fontId="11" fillId="0" borderId="0" xfId="2" applyFont="1" applyAlignment="1">
      <alignment horizontal="justify" vertical="center" wrapText="1"/>
    </xf>
    <xf numFmtId="0" fontId="10" fillId="0" borderId="0" xfId="2" applyAlignment="1">
      <alignment horizontal="left" vertical="center"/>
    </xf>
    <xf numFmtId="0" fontId="105" fillId="0" borderId="12" xfId="2" applyFont="1" applyBorder="1" applyAlignment="1">
      <alignment horizontal="center" vertical="center"/>
    </xf>
    <xf numFmtId="18" fontId="105" fillId="8" borderId="0" xfId="2" applyNumberFormat="1" applyFont="1" applyFill="1" applyAlignment="1">
      <alignment horizontal="center" vertical="center"/>
    </xf>
    <xf numFmtId="0" fontId="105" fillId="8" borderId="0" xfId="2" applyFont="1" applyFill="1" applyAlignment="1">
      <alignment horizontal="center" vertical="center"/>
    </xf>
    <xf numFmtId="0" fontId="85" fillId="8" borderId="0" xfId="2" applyFont="1" applyFill="1" applyAlignment="1">
      <alignment horizontal="center" vertical="center"/>
    </xf>
    <xf numFmtId="0" fontId="84" fillId="8" borderId="0" xfId="2" applyFont="1" applyFill="1" applyAlignment="1">
      <alignment horizontal="center" vertical="center"/>
    </xf>
    <xf numFmtId="0" fontId="7" fillId="0" borderId="0" xfId="2" applyFont="1" applyAlignment="1">
      <alignment horizontal="center" vertical="center" wrapText="1"/>
    </xf>
    <xf numFmtId="0" fontId="11" fillId="0" borderId="0" xfId="2" applyFont="1" applyAlignment="1">
      <alignment horizontal="center" vertical="center"/>
    </xf>
    <xf numFmtId="0" fontId="11" fillId="0" borderId="0" xfId="2" applyFont="1" applyAlignment="1">
      <alignment horizontal="center" vertical="center" wrapText="1"/>
    </xf>
    <xf numFmtId="0" fontId="148" fillId="0" borderId="0" xfId="2" applyFont="1" applyAlignment="1">
      <alignment horizontal="center" vertical="center" wrapText="1"/>
    </xf>
    <xf numFmtId="0" fontId="139" fillId="0" borderId="0" xfId="2" applyFont="1" applyAlignment="1">
      <alignment horizontal="center" vertical="center" wrapText="1"/>
    </xf>
    <xf numFmtId="0" fontId="7" fillId="0" borderId="0" xfId="2" applyFont="1" applyAlignment="1">
      <alignment horizontal="justify" vertical="center" wrapText="1"/>
    </xf>
    <xf numFmtId="0" fontId="43" fillId="0" borderId="0" xfId="0" applyFont="1" applyAlignment="1">
      <alignment horizontal="center" vertical="center"/>
    </xf>
    <xf numFmtId="0" fontId="11" fillId="0" borderId="0" xfId="0" applyFont="1" applyAlignment="1">
      <alignment horizontal="center" vertical="center"/>
    </xf>
    <xf numFmtId="0" fontId="83" fillId="0" borderId="0" xfId="0" applyFont="1" applyAlignment="1">
      <alignment horizontal="center" vertical="center" wrapText="1"/>
    </xf>
    <xf numFmtId="0" fontId="72" fillId="0" borderId="0" xfId="0" applyFont="1" applyAlignment="1">
      <alignment horizontal="center" vertical="center"/>
    </xf>
    <xf numFmtId="0" fontId="82" fillId="0" borderId="0" xfId="0" applyFont="1" applyAlignment="1">
      <alignment horizontal="center" vertical="center"/>
    </xf>
    <xf numFmtId="0" fontId="10" fillId="0" borderId="3" xfId="1" applyFont="1" applyBorder="1" applyAlignment="1" applyProtection="1">
      <alignment horizontal="center"/>
    </xf>
    <xf numFmtId="0" fontId="10" fillId="0" borderId="0" xfId="0" applyFont="1" applyAlignment="1">
      <alignment horizontal="center"/>
    </xf>
    <xf numFmtId="0" fontId="10" fillId="0" borderId="24" xfId="0" applyFont="1" applyBorder="1" applyAlignment="1">
      <alignment horizontal="center"/>
    </xf>
    <xf numFmtId="0" fontId="10" fillId="0" borderId="3" xfId="0" applyFont="1" applyBorder="1" applyAlignment="1">
      <alignment horizontal="center"/>
    </xf>
    <xf numFmtId="0" fontId="0" fillId="0" borderId="0" xfId="0" applyAlignment="1">
      <alignment horizontal="center"/>
    </xf>
    <xf numFmtId="0" fontId="0" fillId="0" borderId="24" xfId="0" applyBorder="1" applyAlignment="1">
      <alignment horizontal="center"/>
    </xf>
    <xf numFmtId="0" fontId="50" fillId="0" borderId="0" xfId="0" applyFont="1" applyAlignment="1">
      <alignment horizontal="left"/>
    </xf>
    <xf numFmtId="49" fontId="50" fillId="0" borderId="0" xfId="0" applyNumberFormat="1" applyFont="1" applyAlignment="1">
      <alignment horizontal="center"/>
    </xf>
    <xf numFmtId="0" fontId="50" fillId="0" borderId="0" xfId="0" applyFont="1" applyAlignment="1">
      <alignment horizontal="center"/>
    </xf>
    <xf numFmtId="0" fontId="10" fillId="6" borderId="58" xfId="19" applyFont="1" applyFill="1" applyBorder="1" applyAlignment="1">
      <alignment horizontal="center" vertical="center"/>
    </xf>
    <xf numFmtId="0" fontId="10" fillId="6" borderId="6" xfId="19" applyFont="1" applyFill="1" applyBorder="1" applyAlignment="1">
      <alignment horizontal="center" vertical="center"/>
    </xf>
    <xf numFmtId="0" fontId="10" fillId="6" borderId="25" xfId="19" applyFont="1" applyFill="1" applyBorder="1" applyAlignment="1">
      <alignment horizontal="center" vertical="center"/>
    </xf>
    <xf numFmtId="0" fontId="59" fillId="6" borderId="1" xfId="19" applyFont="1" applyFill="1" applyBorder="1" applyAlignment="1">
      <alignment horizontal="center" vertical="center" wrapText="1"/>
    </xf>
    <xf numFmtId="0" fontId="59" fillId="6" borderId="2" xfId="19" applyFont="1" applyFill="1" applyBorder="1" applyAlignment="1">
      <alignment horizontal="center" vertical="center" wrapText="1"/>
    </xf>
    <xf numFmtId="0" fontId="59" fillId="6" borderId="23" xfId="19" applyFont="1" applyFill="1" applyBorder="1" applyAlignment="1">
      <alignment horizontal="center" vertical="center" wrapText="1"/>
    </xf>
    <xf numFmtId="0" fontId="59" fillId="6" borderId="3" xfId="19" applyFont="1" applyFill="1" applyBorder="1" applyAlignment="1">
      <alignment horizontal="center" vertical="center" wrapText="1"/>
    </xf>
    <xf numFmtId="0" fontId="59" fillId="6" borderId="0" xfId="19" applyFont="1" applyFill="1" applyAlignment="1">
      <alignment horizontal="center" vertical="center" wrapText="1"/>
    </xf>
    <xf numFmtId="0" fontId="59" fillId="6" borderId="24" xfId="19" applyFont="1" applyFill="1" applyBorder="1" applyAlignment="1">
      <alignment horizontal="center" vertical="center" wrapText="1"/>
    </xf>
    <xf numFmtId="0" fontId="59" fillId="6" borderId="4" xfId="19" applyFont="1" applyFill="1" applyBorder="1" applyAlignment="1">
      <alignment horizontal="center" vertical="center" wrapText="1"/>
    </xf>
    <xf numFmtId="0" fontId="59" fillId="6" borderId="5" xfId="19" applyFont="1" applyFill="1" applyBorder="1" applyAlignment="1">
      <alignment horizontal="center" vertical="center" wrapText="1"/>
    </xf>
    <xf numFmtId="0" fontId="59" fillId="6" borderId="22" xfId="19" applyFont="1" applyFill="1" applyBorder="1" applyAlignment="1">
      <alignment horizontal="center" vertical="center" wrapText="1"/>
    </xf>
    <xf numFmtId="168" fontId="3" fillId="6" borderId="12" xfId="19" applyNumberFormat="1" applyFill="1" applyBorder="1" applyAlignment="1">
      <alignment horizontal="center" vertical="center"/>
    </xf>
    <xf numFmtId="168" fontId="3" fillId="6" borderId="59" xfId="19" applyNumberFormat="1" applyFill="1" applyBorder="1" applyAlignment="1">
      <alignment horizontal="center" vertical="center"/>
    </xf>
    <xf numFmtId="0" fontId="3" fillId="6" borderId="31" xfId="19" applyFill="1" applyBorder="1" applyAlignment="1">
      <alignment horizontal="center"/>
    </xf>
    <xf numFmtId="0" fontId="3" fillId="6" borderId="12" xfId="19" applyFill="1" applyBorder="1" applyAlignment="1">
      <alignment horizontal="center"/>
    </xf>
    <xf numFmtId="0" fontId="3" fillId="6" borderId="59" xfId="19" applyFill="1" applyBorder="1" applyAlignment="1">
      <alignment horizontal="center"/>
    </xf>
    <xf numFmtId="0" fontId="8" fillId="6" borderId="0" xfId="19" applyFont="1" applyFill="1" applyAlignment="1">
      <alignment horizontal="center"/>
    </xf>
    <xf numFmtId="0" fontId="53" fillId="18" borderId="68" xfId="19" applyFont="1" applyFill="1" applyBorder="1" applyAlignment="1">
      <alignment horizontal="center" vertical="center" textRotation="255"/>
    </xf>
    <xf numFmtId="0" fontId="53" fillId="18" borderId="69" xfId="19" applyFont="1" applyFill="1" applyBorder="1" applyAlignment="1">
      <alignment horizontal="center" vertical="center" textRotation="255"/>
    </xf>
    <xf numFmtId="0" fontId="53" fillId="18" borderId="27" xfId="19" applyFont="1" applyFill="1" applyBorder="1" applyAlignment="1">
      <alignment horizontal="center" vertical="center" textRotation="255"/>
    </xf>
    <xf numFmtId="0" fontId="10" fillId="6" borderId="1" xfId="19" applyFont="1" applyFill="1" applyBorder="1" applyAlignment="1">
      <alignment horizontal="justify" vertical="center" wrapText="1"/>
    </xf>
    <xf numFmtId="0" fontId="3" fillId="6" borderId="2" xfId="19" applyFill="1" applyBorder="1" applyAlignment="1">
      <alignment horizontal="justify" vertical="center"/>
    </xf>
    <xf numFmtId="0" fontId="3" fillId="6" borderId="23" xfId="19" applyFill="1" applyBorder="1" applyAlignment="1">
      <alignment horizontal="justify" vertical="center"/>
    </xf>
    <xf numFmtId="0" fontId="3" fillId="6" borderId="3" xfId="19" applyFill="1" applyBorder="1" applyAlignment="1">
      <alignment horizontal="justify" vertical="center"/>
    </xf>
    <xf numFmtId="0" fontId="3" fillId="6" borderId="0" xfId="19" applyFill="1" applyAlignment="1">
      <alignment horizontal="justify" vertical="center"/>
    </xf>
    <xf numFmtId="0" fontId="3" fillId="6" borderId="24" xfId="19" applyFill="1" applyBorder="1" applyAlignment="1">
      <alignment horizontal="justify" vertical="center"/>
    </xf>
    <xf numFmtId="0" fontId="10" fillId="6" borderId="0" xfId="19" applyFont="1" applyFill="1" applyAlignment="1">
      <alignment horizontal="justify" vertical="center" wrapText="1"/>
    </xf>
    <xf numFmtId="0" fontId="10" fillId="6" borderId="24" xfId="19" applyFont="1" applyFill="1" applyBorder="1" applyAlignment="1">
      <alignment horizontal="justify" vertical="center" wrapText="1"/>
    </xf>
    <xf numFmtId="0" fontId="10" fillId="6" borderId="12" xfId="19" applyFont="1" applyFill="1" applyBorder="1" applyAlignment="1">
      <alignment horizontal="justify" vertical="center" wrapText="1"/>
    </xf>
    <xf numFmtId="0" fontId="10" fillId="6" borderId="15" xfId="19" applyFont="1" applyFill="1" applyBorder="1" applyAlignment="1">
      <alignment horizontal="justify" vertical="center" wrapText="1"/>
    </xf>
    <xf numFmtId="0" fontId="10" fillId="6" borderId="7" xfId="19" applyFont="1" applyFill="1" applyBorder="1" applyAlignment="1">
      <alignment horizontal="center" vertical="center"/>
    </xf>
    <xf numFmtId="0" fontId="3" fillId="6" borderId="0" xfId="19" applyFill="1" applyAlignment="1">
      <alignment horizontal="center"/>
    </xf>
    <xf numFmtId="0" fontId="10" fillId="6" borderId="3" xfId="19" applyFont="1" applyFill="1" applyBorder="1" applyAlignment="1">
      <alignment horizontal="right"/>
    </xf>
    <xf numFmtId="0" fontId="3" fillId="6" borderId="0" xfId="19" applyFill="1" applyAlignment="1">
      <alignment horizontal="right"/>
    </xf>
    <xf numFmtId="0" fontId="10" fillId="6" borderId="18" xfId="19" applyFont="1" applyFill="1" applyBorder="1" applyAlignment="1">
      <alignment horizontal="center"/>
    </xf>
    <xf numFmtId="0" fontId="3" fillId="6" borderId="18" xfId="19" applyFill="1" applyBorder="1" applyAlignment="1">
      <alignment horizontal="center"/>
    </xf>
    <xf numFmtId="0" fontId="10" fillId="6" borderId="12" xfId="19" applyFont="1" applyFill="1" applyBorder="1" applyAlignment="1">
      <alignment horizontal="center"/>
    </xf>
    <xf numFmtId="0" fontId="3" fillId="6" borderId="3" xfId="19" applyFill="1" applyBorder="1" applyAlignment="1">
      <alignment horizontal="right"/>
    </xf>
    <xf numFmtId="0" fontId="8" fillId="6" borderId="0" xfId="19" applyFont="1" applyFill="1" applyAlignment="1">
      <alignment horizontal="center" vertical="top"/>
    </xf>
    <xf numFmtId="0" fontId="10" fillId="6" borderId="12" xfId="19" applyFont="1" applyFill="1" applyBorder="1" applyAlignment="1">
      <alignment horizontal="center" vertical="top"/>
    </xf>
    <xf numFmtId="0" fontId="10" fillId="6" borderId="31" xfId="19" applyFont="1" applyFill="1" applyBorder="1" applyAlignment="1">
      <alignment horizontal="center" vertical="top"/>
    </xf>
    <xf numFmtId="0" fontId="10" fillId="6" borderId="15" xfId="19" applyFont="1" applyFill="1" applyBorder="1" applyAlignment="1">
      <alignment horizontal="center" vertical="top"/>
    </xf>
    <xf numFmtId="0" fontId="10" fillId="6" borderId="5" xfId="19" applyFont="1" applyFill="1" applyBorder="1" applyAlignment="1">
      <alignment horizontal="center" vertical="top"/>
    </xf>
    <xf numFmtId="0" fontId="10" fillId="6" borderId="70" xfId="19" applyFont="1" applyFill="1" applyBorder="1" applyAlignment="1">
      <alignment horizontal="center" vertical="top"/>
    </xf>
    <xf numFmtId="0" fontId="10" fillId="6" borderId="22" xfId="19" applyFont="1" applyFill="1" applyBorder="1" applyAlignment="1">
      <alignment horizontal="center" vertical="top"/>
    </xf>
    <xf numFmtId="0" fontId="58" fillId="18" borderId="68" xfId="19" applyFont="1" applyFill="1" applyBorder="1" applyAlignment="1">
      <alignment horizontal="center" vertical="center" textRotation="255"/>
    </xf>
    <xf numFmtId="0" fontId="58" fillId="18" borderId="69" xfId="19" applyFont="1" applyFill="1" applyBorder="1" applyAlignment="1">
      <alignment horizontal="center" vertical="center" textRotation="255"/>
    </xf>
    <xf numFmtId="0" fontId="58" fillId="18" borderId="27" xfId="19" applyFont="1" applyFill="1" applyBorder="1" applyAlignment="1">
      <alignment horizontal="center" vertical="center" textRotation="255"/>
    </xf>
    <xf numFmtId="0" fontId="10" fillId="6" borderId="13" xfId="19" applyFont="1" applyFill="1" applyBorder="1" applyAlignment="1">
      <alignment horizontal="center" vertical="center"/>
    </xf>
    <xf numFmtId="0" fontId="10" fillId="6" borderId="14" xfId="19" applyFont="1" applyFill="1" applyBorder="1" applyAlignment="1">
      <alignment horizontal="center" vertical="center"/>
    </xf>
    <xf numFmtId="0" fontId="10" fillId="6" borderId="18" xfId="19" applyFont="1" applyFill="1" applyBorder="1" applyAlignment="1">
      <alignment horizontal="center" vertical="center"/>
    </xf>
    <xf numFmtId="0" fontId="10" fillId="6" borderId="19" xfId="19" applyFont="1" applyFill="1" applyBorder="1" applyAlignment="1">
      <alignment horizontal="center" vertical="center"/>
    </xf>
    <xf numFmtId="0" fontId="10" fillId="6" borderId="12" xfId="19" applyFont="1" applyFill="1" applyBorder="1" applyAlignment="1">
      <alignment horizontal="center" vertical="center"/>
    </xf>
    <xf numFmtId="0" fontId="10" fillId="6" borderId="0" xfId="19" applyFont="1" applyFill="1" applyAlignment="1">
      <alignment horizontal="left" vertical="top"/>
    </xf>
    <xf numFmtId="0" fontId="10" fillId="6" borderId="15" xfId="19" applyFont="1" applyFill="1" applyBorder="1" applyAlignment="1">
      <alignment horizontal="center" vertical="center"/>
    </xf>
    <xf numFmtId="0" fontId="10" fillId="6" borderId="3" xfId="19" applyFont="1" applyFill="1" applyBorder="1" applyAlignment="1">
      <alignment horizontal="left" vertical="top"/>
    </xf>
    <xf numFmtId="0" fontId="10" fillId="6" borderId="0" xfId="19" applyFont="1" applyFill="1" applyAlignment="1">
      <alignment horizontal="center" vertical="top"/>
    </xf>
    <xf numFmtId="0" fontId="10" fillId="6" borderId="0" xfId="19" applyFont="1" applyFill="1" applyAlignment="1">
      <alignment horizontal="center" vertical="center"/>
    </xf>
    <xf numFmtId="0" fontId="10" fillId="6" borderId="1" xfId="19" applyFont="1" applyFill="1" applyBorder="1" applyAlignment="1">
      <alignment horizontal="left" vertical="center" wrapText="1"/>
    </xf>
    <xf numFmtId="0" fontId="10" fillId="6" borderId="2" xfId="19" applyFont="1" applyFill="1" applyBorder="1" applyAlignment="1">
      <alignment horizontal="left" vertical="center" wrapText="1"/>
    </xf>
    <xf numFmtId="0" fontId="10" fillId="6" borderId="23" xfId="19" applyFont="1" applyFill="1" applyBorder="1" applyAlignment="1">
      <alignment horizontal="left" vertical="center" wrapText="1"/>
    </xf>
    <xf numFmtId="0" fontId="10" fillId="6" borderId="3" xfId="19" applyFont="1" applyFill="1" applyBorder="1" applyAlignment="1">
      <alignment horizontal="left" vertical="center" wrapText="1"/>
    </xf>
    <xf numFmtId="0" fontId="10" fillId="6" borderId="0" xfId="19" applyFont="1" applyFill="1" applyAlignment="1">
      <alignment horizontal="left" vertical="center" wrapText="1"/>
    </xf>
    <xf numFmtId="0" fontId="10" fillId="6" borderId="24" xfId="19" applyFont="1" applyFill="1" applyBorder="1" applyAlignment="1">
      <alignment horizontal="left" vertical="center" wrapText="1"/>
    </xf>
    <xf numFmtId="0" fontId="10" fillId="6" borderId="4" xfId="19" applyFont="1" applyFill="1" applyBorder="1" applyAlignment="1">
      <alignment horizontal="left" vertical="center" wrapText="1"/>
    </xf>
    <xf numFmtId="0" fontId="10" fillId="6" borderId="5" xfId="19" applyFont="1" applyFill="1" applyBorder="1" applyAlignment="1">
      <alignment horizontal="left" vertical="center" wrapText="1"/>
    </xf>
    <xf numFmtId="0" fontId="10" fillId="6" borderId="22" xfId="19" applyFont="1" applyFill="1" applyBorder="1" applyAlignment="1">
      <alignment horizontal="left" vertical="center" wrapText="1"/>
    </xf>
    <xf numFmtId="0" fontId="3" fillId="6" borderId="13" xfId="19" applyFill="1" applyBorder="1" applyAlignment="1">
      <alignment horizontal="center" vertical="center"/>
    </xf>
    <xf numFmtId="0" fontId="145" fillId="6" borderId="13" xfId="19" applyFont="1" applyFill="1" applyBorder="1" applyAlignment="1">
      <alignment horizontal="center" vertical="center"/>
    </xf>
    <xf numFmtId="0" fontId="145" fillId="6" borderId="14" xfId="19" applyFont="1" applyFill="1" applyBorder="1" applyAlignment="1">
      <alignment horizontal="center" vertical="center"/>
    </xf>
    <xf numFmtId="0" fontId="10" fillId="6" borderId="3" xfId="19" applyFont="1" applyFill="1" applyBorder="1" applyAlignment="1">
      <alignment horizontal="justify" vertical="top" wrapText="1"/>
    </xf>
    <xf numFmtId="0" fontId="10" fillId="6" borderId="0" xfId="19" applyFont="1" applyFill="1" applyAlignment="1">
      <alignment horizontal="justify" vertical="top" wrapText="1"/>
    </xf>
    <xf numFmtId="0" fontId="10" fillId="6" borderId="24" xfId="19" applyFont="1" applyFill="1" applyBorder="1" applyAlignment="1">
      <alignment horizontal="justify" vertical="top" wrapText="1"/>
    </xf>
    <xf numFmtId="0" fontId="10" fillId="6" borderId="4" xfId="19" applyFont="1" applyFill="1" applyBorder="1" applyAlignment="1">
      <alignment horizontal="justify" vertical="top" wrapText="1"/>
    </xf>
    <xf numFmtId="0" fontId="10" fillId="6" borderId="5" xfId="19" applyFont="1" applyFill="1" applyBorder="1" applyAlignment="1">
      <alignment horizontal="justify" vertical="top" wrapText="1"/>
    </xf>
    <xf numFmtId="0" fontId="10" fillId="6" borderId="22" xfId="19" applyFont="1" applyFill="1" applyBorder="1" applyAlignment="1">
      <alignment horizontal="justify" vertical="top" wrapText="1"/>
    </xf>
    <xf numFmtId="0" fontId="59" fillId="0" borderId="0" xfId="2" applyFont="1" applyAlignment="1">
      <alignment horizontal="left" wrapText="1"/>
    </xf>
    <xf numFmtId="0" fontId="59" fillId="0" borderId="0" xfId="2" applyFont="1" applyAlignment="1">
      <alignment horizontal="left"/>
    </xf>
    <xf numFmtId="0" fontId="10" fillId="0" borderId="0" xfId="2" applyAlignment="1">
      <alignment horizontal="justify" vertical="center" wrapText="1"/>
    </xf>
    <xf numFmtId="0" fontId="10" fillId="0" borderId="0" xfId="2" applyAlignment="1">
      <alignment horizontal="justify" vertical="center"/>
    </xf>
    <xf numFmtId="0" fontId="10" fillId="0" borderId="6" xfId="2" applyBorder="1" applyAlignment="1">
      <alignment horizontal="center" vertical="center"/>
    </xf>
    <xf numFmtId="0" fontId="105" fillId="0" borderId="0" xfId="2" applyFont="1" applyAlignment="1">
      <alignment horizontal="center" vertical="center"/>
    </xf>
    <xf numFmtId="0" fontId="105" fillId="0" borderId="0" xfId="2" applyFont="1" applyAlignment="1">
      <alignment horizontal="left" vertical="center"/>
    </xf>
    <xf numFmtId="0" fontId="105" fillId="8" borderId="12" xfId="2" applyFont="1" applyFill="1" applyBorder="1" applyAlignment="1">
      <alignment horizontal="left" vertical="center"/>
    </xf>
    <xf numFmtId="0" fontId="105" fillId="0" borderId="12" xfId="2" applyFont="1" applyBorder="1" applyAlignment="1">
      <alignment horizontal="center" vertical="center" wrapText="1"/>
    </xf>
    <xf numFmtId="0" fontId="11" fillId="0" borderId="0" xfId="2" applyFont="1" applyAlignment="1">
      <alignment horizontal="left" vertical="center" wrapText="1"/>
    </xf>
    <xf numFmtId="0" fontId="105" fillId="0" borderId="6" xfId="2" applyFont="1" applyBorder="1" applyAlignment="1">
      <alignment horizontal="center" vertical="center"/>
    </xf>
    <xf numFmtId="0" fontId="105" fillId="0" borderId="0" xfId="2" applyFont="1" applyAlignment="1">
      <alignment horizontal="left" vertical="center" wrapText="1"/>
    </xf>
    <xf numFmtId="0" fontId="110" fillId="8" borderId="58" xfId="7" applyFont="1" applyFill="1" applyBorder="1" applyAlignment="1">
      <alignment horizontal="justify" vertical="center" wrapText="1"/>
    </xf>
    <xf numFmtId="0" fontId="110" fillId="8" borderId="6" xfId="7" applyFont="1" applyFill="1" applyBorder="1" applyAlignment="1">
      <alignment horizontal="justify" vertical="center" wrapText="1"/>
    </xf>
    <xf numFmtId="0" fontId="110" fillId="8" borderId="25" xfId="7" applyFont="1" applyFill="1" applyBorder="1" applyAlignment="1">
      <alignment horizontal="justify" vertical="center" wrapText="1"/>
    </xf>
    <xf numFmtId="0" fontId="110" fillId="8" borderId="31" xfId="7" applyFont="1" applyFill="1" applyBorder="1" applyAlignment="1">
      <alignment horizontal="justify" vertical="center" wrapText="1"/>
    </xf>
    <xf numFmtId="0" fontId="110" fillId="8" borderId="12" xfId="7" applyFont="1" applyFill="1" applyBorder="1" applyAlignment="1">
      <alignment horizontal="justify" vertical="center" wrapText="1"/>
    </xf>
    <xf numFmtId="0" fontId="110" fillId="8" borderId="59" xfId="7" applyFont="1" applyFill="1" applyBorder="1" applyAlignment="1">
      <alignment horizontal="justify" vertical="center" wrapText="1"/>
    </xf>
    <xf numFmtId="4" fontId="78" fillId="0" borderId="12" xfId="5" applyNumberFormat="1" applyFont="1" applyBorder="1" applyAlignment="1">
      <alignment horizontal="center" vertical="center"/>
    </xf>
    <xf numFmtId="0" fontId="79" fillId="0" borderId="12" xfId="5" applyFont="1" applyBorder="1" applyAlignment="1">
      <alignment horizontal="center" vertical="center"/>
    </xf>
    <xf numFmtId="0" fontId="32" fillId="0" borderId="10" xfId="5" applyFont="1" applyBorder="1" applyAlignment="1">
      <alignment horizontal="justify" vertical="center" wrapText="1"/>
    </xf>
    <xf numFmtId="0" fontId="31" fillId="0" borderId="10" xfId="5" applyFont="1" applyBorder="1" applyAlignment="1">
      <alignment horizontal="center" vertical="center"/>
    </xf>
    <xf numFmtId="0" fontId="32" fillId="0" borderId="0" xfId="5" applyFont="1" applyAlignment="1">
      <alignment horizontal="center" vertical="center"/>
    </xf>
    <xf numFmtId="0" fontId="31" fillId="0" borderId="10" xfId="5" applyFont="1" applyBorder="1" applyAlignment="1">
      <alignment horizontal="left" vertical="center" wrapText="1"/>
    </xf>
    <xf numFmtId="0" fontId="40" fillId="0" borderId="12" xfId="5" applyFont="1" applyBorder="1" applyAlignment="1">
      <alignment horizontal="left" vertical="center" indent="1"/>
    </xf>
    <xf numFmtId="0" fontId="32" fillId="0" borderId="0" xfId="7" applyFont="1" applyAlignment="1">
      <alignment horizontal="left" vertical="center" wrapText="1"/>
    </xf>
    <xf numFmtId="0" fontId="34" fillId="0" borderId="0" xfId="7" applyFont="1" applyAlignment="1">
      <alignment horizontal="left" vertical="center" wrapText="1"/>
    </xf>
    <xf numFmtId="0" fontId="80" fillId="8" borderId="12" xfId="5" applyFont="1" applyFill="1" applyBorder="1" applyAlignment="1">
      <alignment horizontal="center" vertical="center"/>
    </xf>
    <xf numFmtId="0" fontId="38" fillId="0" borderId="0" xfId="5" applyFont="1" applyAlignment="1">
      <alignment horizontal="center" vertical="center"/>
    </xf>
    <xf numFmtId="0" fontId="130" fillId="0" borderId="0" xfId="5" applyFont="1" applyAlignment="1">
      <alignment horizontal="center" vertical="center" wrapText="1"/>
    </xf>
    <xf numFmtId="0" fontId="131" fillId="0" borderId="0" xfId="5" applyFont="1" applyAlignment="1">
      <alignment horizontal="center" vertical="center"/>
    </xf>
    <xf numFmtId="0" fontId="31" fillId="0" borderId="0" xfId="5" applyFont="1" applyAlignment="1">
      <alignment horizontal="center" vertical="center"/>
    </xf>
    <xf numFmtId="0" fontId="2" fillId="0" borderId="0" xfId="5" applyFont="1" applyAlignment="1">
      <alignment horizontal="center" vertical="center"/>
    </xf>
    <xf numFmtId="0" fontId="6" fillId="0" borderId="0" xfId="5" applyAlignment="1">
      <alignment horizontal="center" vertical="center"/>
    </xf>
    <xf numFmtId="0" fontId="38" fillId="0" borderId="12" xfId="5" applyFont="1" applyBorder="1" applyAlignment="1">
      <alignment horizontal="center" vertical="center" wrapText="1"/>
    </xf>
    <xf numFmtId="0" fontId="78" fillId="0" borderId="12" xfId="5" applyFont="1" applyBorder="1" applyAlignment="1">
      <alignment horizontal="center" vertical="center" wrapText="1"/>
    </xf>
    <xf numFmtId="4" fontId="79" fillId="8" borderId="12" xfId="5" applyNumberFormat="1" applyFont="1" applyFill="1" applyBorder="1" applyAlignment="1">
      <alignment horizontal="center" vertical="center"/>
    </xf>
    <xf numFmtId="0" fontId="79" fillId="8" borderId="12" xfId="5" applyFont="1" applyFill="1" applyBorder="1" applyAlignment="1">
      <alignment horizontal="center" vertical="center"/>
    </xf>
    <xf numFmtId="0" fontId="78" fillId="0" borderId="18" xfId="5" applyFont="1" applyBorder="1" applyAlignment="1">
      <alignment horizontal="center" vertical="center"/>
    </xf>
    <xf numFmtId="0" fontId="79" fillId="8" borderId="12" xfId="5" applyFont="1" applyFill="1" applyBorder="1" applyAlignment="1">
      <alignment horizontal="center" vertical="center" wrapText="1"/>
    </xf>
    <xf numFmtId="166" fontId="81" fillId="0" borderId="0" xfId="5" applyNumberFormat="1" applyFont="1" applyAlignment="1">
      <alignment horizontal="center" vertical="center"/>
    </xf>
    <xf numFmtId="0" fontId="6" fillId="0" borderId="12" xfId="5" applyBorder="1" applyAlignment="1">
      <alignment horizontal="center"/>
    </xf>
    <xf numFmtId="0" fontId="2" fillId="0" borderId="6" xfId="5" applyFont="1" applyBorder="1" applyAlignment="1">
      <alignment horizontal="center" vertical="center"/>
    </xf>
    <xf numFmtId="0" fontId="135" fillId="8" borderId="18" xfId="5" applyFont="1" applyFill="1" applyBorder="1" applyAlignment="1">
      <alignment horizontal="right" vertical="center"/>
    </xf>
    <xf numFmtId="0" fontId="38" fillId="0" borderId="12" xfId="5" applyFont="1" applyBorder="1" applyAlignment="1">
      <alignment horizontal="center" vertical="center"/>
    </xf>
    <xf numFmtId="0" fontId="126" fillId="0" borderId="0" xfId="0" applyFont="1" applyAlignment="1">
      <alignment vertical="center"/>
    </xf>
    <xf numFmtId="0" fontId="79" fillId="0" borderId="0" xfId="0" applyFont="1" applyAlignment="1">
      <alignment horizontal="center"/>
    </xf>
    <xf numFmtId="14" fontId="79" fillId="0" borderId="0" xfId="0" applyNumberFormat="1" applyFont="1" applyAlignment="1">
      <alignment horizontal="center"/>
    </xf>
    <xf numFmtId="44" fontId="79" fillId="0" borderId="0" xfId="0" applyNumberFormat="1" applyFont="1" applyAlignment="1">
      <alignment horizontal="center"/>
    </xf>
    <xf numFmtId="0" fontId="8" fillId="0" borderId="0" xfId="0" applyFont="1" applyAlignment="1">
      <alignment horizontal="center"/>
    </xf>
    <xf numFmtId="0" fontId="55" fillId="0" borderId="0" xfId="0" applyFont="1" applyAlignment="1">
      <alignment horizontal="justify" vertical="center"/>
    </xf>
    <xf numFmtId="0" fontId="8" fillId="0" borderId="0" xfId="0" applyFont="1" applyAlignment="1">
      <alignment horizontal="center" wrapText="1"/>
    </xf>
    <xf numFmtId="0" fontId="132" fillId="0" borderId="0" xfId="0" applyFont="1" applyAlignment="1">
      <alignment horizontal="center"/>
    </xf>
    <xf numFmtId="0" fontId="79" fillId="0" borderId="0" xfId="0" applyFont="1" applyAlignment="1">
      <alignment horizontal="left"/>
    </xf>
    <xf numFmtId="0" fontId="0" fillId="0" borderId="1" xfId="0" applyBorder="1" applyAlignment="1">
      <alignment horizontal="center"/>
    </xf>
    <xf numFmtId="0" fontId="0" fillId="0" borderId="2" xfId="0" applyBorder="1" applyAlignment="1">
      <alignment horizontal="center"/>
    </xf>
    <xf numFmtId="0" fontId="0" fillId="0" borderId="23" xfId="0" applyBorder="1" applyAlignment="1">
      <alignment horizontal="center"/>
    </xf>
    <xf numFmtId="0" fontId="0" fillId="0" borderId="3" xfId="0" applyBorder="1" applyAlignment="1">
      <alignment horizontal="center"/>
    </xf>
    <xf numFmtId="0" fontId="125" fillId="0" borderId="0" xfId="0" applyFont="1" applyAlignment="1">
      <alignment horizontal="center"/>
    </xf>
    <xf numFmtId="0" fontId="127" fillId="0" borderId="3" xfId="0" applyFont="1" applyBorder="1" applyAlignment="1">
      <alignment horizontal="center"/>
    </xf>
    <xf numFmtId="0" fontId="127" fillId="0" borderId="0" xfId="0" applyFont="1" applyAlignment="1">
      <alignment horizontal="center"/>
    </xf>
    <xf numFmtId="0" fontId="127" fillId="0" borderId="24" xfId="0" applyFont="1" applyBorder="1" applyAlignment="1">
      <alignment horizontal="center"/>
    </xf>
    <xf numFmtId="0" fontId="79" fillId="0" borderId="24" xfId="0" applyFont="1" applyBorder="1" applyAlignment="1">
      <alignment horizontal="left"/>
    </xf>
    <xf numFmtId="0" fontId="50" fillId="0" borderId="3" xfId="0" applyFont="1" applyBorder="1" applyAlignment="1">
      <alignment horizontal="justify" vertical="center"/>
    </xf>
    <xf numFmtId="0" fontId="50" fillId="0" borderId="0" xfId="0" applyFont="1" applyAlignment="1">
      <alignment horizontal="justify" vertical="center"/>
    </xf>
    <xf numFmtId="0" fontId="50" fillId="0" borderId="24" xfId="0" applyFont="1" applyBorder="1" applyAlignment="1">
      <alignment horizontal="justify" vertical="center"/>
    </xf>
    <xf numFmtId="0" fontId="79" fillId="0" borderId="24" xfId="0" applyFont="1" applyBorder="1" applyAlignment="1">
      <alignment horizontal="center"/>
    </xf>
    <xf numFmtId="0" fontId="7" fillId="0" borderId="0" xfId="0" applyFont="1" applyAlignment="1">
      <alignment horizontal="center" vertical="center" wrapText="1"/>
    </xf>
    <xf numFmtId="0" fontId="79" fillId="0" borderId="0" xfId="0" applyFont="1" applyAlignment="1">
      <alignment horizontal="center" vertical="center" wrapText="1"/>
    </xf>
    <xf numFmtId="0" fontId="79" fillId="0" borderId="24" xfId="0" applyFont="1" applyBorder="1" applyAlignment="1">
      <alignment horizontal="center" vertical="center" wrapText="1"/>
    </xf>
    <xf numFmtId="0" fontId="79" fillId="0" borderId="0" xfId="0" applyFont="1" applyAlignment="1">
      <alignment horizontal="center" vertical="center"/>
    </xf>
    <xf numFmtId="0" fontId="10" fillId="0" borderId="3" xfId="0" applyFont="1" applyBorder="1" applyAlignment="1">
      <alignment horizontal="justify" vertical="center"/>
    </xf>
    <xf numFmtId="0" fontId="0" fillId="0" borderId="0" xfId="0" applyAlignment="1">
      <alignment horizontal="justify" vertical="center"/>
    </xf>
    <xf numFmtId="0" fontId="0" fillId="0" borderId="24" xfId="0" applyBorder="1" applyAlignment="1">
      <alignment horizontal="justify" vertical="center"/>
    </xf>
    <xf numFmtId="0" fontId="0" fillId="0" borderId="3" xfId="0" applyBorder="1" applyAlignment="1">
      <alignment horizontal="justify" vertical="center"/>
    </xf>
    <xf numFmtId="0" fontId="128" fillId="0" borderId="0" xfId="0" applyFont="1" applyAlignment="1">
      <alignment horizontal="center"/>
    </xf>
    <xf numFmtId="1" fontId="79" fillId="0" borderId="0" xfId="0" applyNumberFormat="1" applyFont="1" applyAlignment="1">
      <alignment horizontal="center"/>
    </xf>
    <xf numFmtId="0" fontId="50" fillId="0" borderId="8" xfId="0" applyFont="1" applyBorder="1" applyAlignment="1">
      <alignment horizontal="center"/>
    </xf>
    <xf numFmtId="0" fontId="50" fillId="0" borderId="42" xfId="0" applyFont="1" applyBorder="1" applyAlignment="1">
      <alignment horizontal="center"/>
    </xf>
    <xf numFmtId="0" fontId="50" fillId="0" borderId="43" xfId="0" applyFont="1" applyBorder="1" applyAlignment="1">
      <alignment horizontal="center"/>
    </xf>
    <xf numFmtId="0" fontId="10" fillId="0" borderId="0" xfId="0" applyFont="1" applyAlignment="1">
      <alignment horizontal="justify" vertical="center"/>
    </xf>
    <xf numFmtId="0" fontId="10" fillId="0" borderId="24" xfId="0" applyFont="1" applyBorder="1" applyAlignment="1">
      <alignment horizontal="justify" vertical="center"/>
    </xf>
    <xf numFmtId="0" fontId="76" fillId="0" borderId="3" xfId="0" applyFont="1" applyBorder="1" applyAlignment="1">
      <alignment horizontal="center"/>
    </xf>
    <xf numFmtId="0" fontId="76" fillId="0" borderId="0" xfId="0" applyFont="1" applyAlignment="1">
      <alignment horizontal="center"/>
    </xf>
    <xf numFmtId="0" fontId="76" fillId="0" borderId="24" xfId="0" applyFont="1" applyBorder="1" applyAlignment="1">
      <alignment horizontal="center"/>
    </xf>
    <xf numFmtId="4" fontId="82" fillId="0" borderId="5" xfId="0" applyNumberFormat="1" applyFont="1" applyBorder="1" applyAlignment="1">
      <alignment horizontal="right"/>
    </xf>
    <xf numFmtId="0" fontId="21" fillId="0" borderId="72" xfId="2" applyFont="1" applyBorder="1" applyAlignment="1">
      <alignment horizontal="center" vertical="center"/>
    </xf>
    <xf numFmtId="0" fontId="21" fillId="0" borderId="73" xfId="2" applyFont="1" applyBorder="1" applyAlignment="1">
      <alignment horizontal="center" vertical="center"/>
    </xf>
    <xf numFmtId="0" fontId="21" fillId="0" borderId="74" xfId="2" applyFont="1" applyBorder="1" applyAlignment="1">
      <alignment horizontal="center" vertical="center"/>
    </xf>
    <xf numFmtId="0" fontId="10" fillId="0" borderId="0" xfId="2" applyAlignment="1">
      <alignment horizontal="left"/>
    </xf>
    <xf numFmtId="0" fontId="56" fillId="0" borderId="0" xfId="2" applyFont="1" applyAlignment="1">
      <alignment horizontal="left"/>
    </xf>
    <xf numFmtId="166" fontId="28" fillId="7" borderId="8" xfId="2" applyNumberFormat="1" applyFont="1" applyFill="1" applyBorder="1" applyAlignment="1">
      <alignment horizontal="center" vertical="center"/>
    </xf>
    <xf numFmtId="166" fontId="28" fillId="7" borderId="42" xfId="2" applyNumberFormat="1" applyFont="1" applyFill="1" applyBorder="1" applyAlignment="1">
      <alignment horizontal="center" vertical="center"/>
    </xf>
    <xf numFmtId="166" fontId="28" fillId="7" borderId="43" xfId="2" applyNumberFormat="1" applyFont="1" applyFill="1" applyBorder="1" applyAlignment="1">
      <alignment horizontal="center" vertical="center"/>
    </xf>
    <xf numFmtId="0" fontId="21" fillId="0" borderId="8" xfId="2" applyFont="1" applyBorder="1" applyAlignment="1">
      <alignment horizontal="center" vertical="center"/>
    </xf>
    <xf numFmtId="0" fontId="20" fillId="0" borderId="42" xfId="0" applyFont="1" applyBorder="1"/>
    <xf numFmtId="0" fontId="50" fillId="0" borderId="0" xfId="2" applyFont="1" applyAlignment="1">
      <alignment horizontal="left"/>
    </xf>
    <xf numFmtId="0" fontId="85" fillId="7" borderId="10" xfId="2" applyFont="1" applyFill="1" applyBorder="1" applyAlignment="1">
      <alignment horizontal="left"/>
    </xf>
    <xf numFmtId="0" fontId="85" fillId="7" borderId="34" xfId="2" applyFont="1" applyFill="1" applyBorder="1" applyAlignment="1">
      <alignment horizontal="left"/>
    </xf>
    <xf numFmtId="0" fontId="52" fillId="0" borderId="0" xfId="2" applyFont="1" applyAlignment="1">
      <alignment horizontal="left" vertical="center"/>
    </xf>
    <xf numFmtId="4" fontId="48" fillId="0" borderId="32" xfId="2" applyNumberFormat="1" applyFont="1" applyBorder="1" applyAlignment="1">
      <alignment horizontal="right" vertical="center"/>
    </xf>
    <xf numFmtId="0" fontId="48" fillId="0" borderId="33" xfId="2" applyFont="1" applyBorder="1" applyAlignment="1">
      <alignment horizontal="right" vertical="center"/>
    </xf>
    <xf numFmtId="0" fontId="48" fillId="0" borderId="41" xfId="2" applyFont="1" applyBorder="1" applyAlignment="1">
      <alignment horizontal="right" vertical="center"/>
    </xf>
    <xf numFmtId="1" fontId="160" fillId="7" borderId="36" xfId="2" applyNumberFormat="1" applyFont="1" applyFill="1" applyBorder="1" applyAlignment="1">
      <alignment horizontal="center" vertical="center"/>
    </xf>
    <xf numFmtId="1" fontId="160" fillId="7" borderId="37" xfId="2" applyNumberFormat="1" applyFont="1" applyFill="1" applyBorder="1" applyAlignment="1">
      <alignment horizontal="center" vertical="center"/>
    </xf>
    <xf numFmtId="49" fontId="160" fillId="7" borderId="37" xfId="2" applyNumberFormat="1" applyFont="1" applyFill="1" applyBorder="1" applyAlignment="1">
      <alignment horizontal="left" vertical="center"/>
    </xf>
    <xf numFmtId="4" fontId="62" fillId="0" borderId="37" xfId="2" applyNumberFormat="1" applyFont="1" applyBorder="1" applyAlignment="1">
      <alignment horizontal="right" vertical="center"/>
    </xf>
    <xf numFmtId="0" fontId="62" fillId="0" borderId="37" xfId="2" applyFont="1" applyBorder="1" applyAlignment="1">
      <alignment horizontal="right" vertical="center"/>
    </xf>
    <xf numFmtId="0" fontId="62" fillId="0" borderId="38" xfId="2" applyFont="1" applyBorder="1" applyAlignment="1">
      <alignment horizontal="right" vertical="center"/>
    </xf>
    <xf numFmtId="0" fontId="85" fillId="7" borderId="33" xfId="2" applyFont="1" applyFill="1" applyBorder="1" applyAlignment="1">
      <alignment horizontal="left"/>
    </xf>
    <xf numFmtId="0" fontId="85" fillId="7" borderId="41" xfId="2" applyFont="1" applyFill="1" applyBorder="1" applyAlignment="1">
      <alignment horizontal="left"/>
    </xf>
    <xf numFmtId="0" fontId="53" fillId="0" borderId="50" xfId="2" applyFont="1" applyBorder="1" applyAlignment="1">
      <alignment horizontal="center" vertical="center"/>
    </xf>
    <xf numFmtId="0" fontId="53" fillId="0" borderId="51" xfId="2" applyFont="1" applyBorder="1" applyAlignment="1">
      <alignment horizontal="center" vertical="center"/>
    </xf>
    <xf numFmtId="49" fontId="160" fillId="7" borderId="32" xfId="2" applyNumberFormat="1" applyFont="1" applyFill="1" applyBorder="1" applyAlignment="1">
      <alignment horizontal="center" vertical="center"/>
    </xf>
    <xf numFmtId="0" fontId="160" fillId="7" borderId="33" xfId="2" applyFont="1" applyFill="1" applyBorder="1" applyAlignment="1">
      <alignment horizontal="center" vertical="center"/>
    </xf>
    <xf numFmtId="49" fontId="160" fillId="7" borderId="33" xfId="2" applyNumberFormat="1" applyFont="1" applyFill="1" applyBorder="1" applyAlignment="1">
      <alignment horizontal="left" vertical="center"/>
    </xf>
    <xf numFmtId="0" fontId="157" fillId="7" borderId="8" xfId="2" applyFont="1" applyFill="1" applyBorder="1" applyAlignment="1">
      <alignment horizontal="center"/>
    </xf>
    <xf numFmtId="0" fontId="157" fillId="7" borderId="43" xfId="2" applyFont="1" applyFill="1" applyBorder="1" applyAlignment="1">
      <alignment horizontal="center"/>
    </xf>
    <xf numFmtId="4" fontId="62" fillId="0" borderId="33" xfId="2" applyNumberFormat="1" applyFont="1" applyBorder="1" applyAlignment="1">
      <alignment horizontal="right" vertical="center"/>
    </xf>
    <xf numFmtId="0" fontId="62" fillId="0" borderId="33" xfId="2" applyFont="1" applyBorder="1" applyAlignment="1">
      <alignment horizontal="right" vertical="center"/>
    </xf>
    <xf numFmtId="0" fontId="62" fillId="0" borderId="41" xfId="2" applyFont="1" applyBorder="1" applyAlignment="1">
      <alignment horizontal="right" vertical="center"/>
    </xf>
    <xf numFmtId="0" fontId="53" fillId="0" borderId="49" xfId="2" applyFont="1" applyBorder="1" applyAlignment="1">
      <alignment horizontal="center" vertical="center"/>
    </xf>
    <xf numFmtId="0" fontId="85" fillId="7" borderId="37" xfId="2" applyFont="1" applyFill="1" applyBorder="1" applyAlignment="1">
      <alignment horizontal="left"/>
    </xf>
    <xf numFmtId="0" fontId="85" fillId="7" borderId="38" xfId="2" applyFont="1" applyFill="1" applyBorder="1" applyAlignment="1">
      <alignment horizontal="left"/>
    </xf>
    <xf numFmtId="0" fontId="53" fillId="0" borderId="50" xfId="2" applyFont="1" applyBorder="1" applyAlignment="1">
      <alignment horizontal="center" vertical="center" wrapText="1"/>
    </xf>
    <xf numFmtId="0" fontId="43" fillId="0" borderId="0" xfId="2" applyFont="1" applyAlignment="1">
      <alignment horizontal="center" vertical="center"/>
    </xf>
    <xf numFmtId="0" fontId="45" fillId="0" borderId="0" xfId="2" applyFont="1" applyAlignment="1">
      <alignment horizontal="center"/>
    </xf>
    <xf numFmtId="22" fontId="46" fillId="0" borderId="0" xfId="2" applyNumberFormat="1" applyFont="1" applyAlignment="1">
      <alignment horizontal="center"/>
    </xf>
    <xf numFmtId="0" fontId="7" fillId="0" borderId="0" xfId="2" applyFont="1" applyAlignment="1">
      <alignment horizontal="center"/>
    </xf>
    <xf numFmtId="0" fontId="52" fillId="0" borderId="0" xfId="2" applyFont="1" applyAlignment="1">
      <alignment horizontal="center" vertical="center"/>
    </xf>
    <xf numFmtId="0" fontId="50" fillId="0" borderId="0" xfId="2" applyFont="1" applyAlignment="1">
      <alignment horizontal="center" vertical="center"/>
    </xf>
    <xf numFmtId="0" fontId="50" fillId="0" borderId="0" xfId="2" applyFont="1" applyAlignment="1">
      <alignment horizontal="center" vertical="center" wrapText="1"/>
    </xf>
    <xf numFmtId="0" fontId="50" fillId="6" borderId="0" xfId="2" applyFont="1" applyFill="1" applyAlignment="1">
      <alignment vertical="center"/>
    </xf>
    <xf numFmtId="0" fontId="50" fillId="6" borderId="0" xfId="2" applyFont="1" applyFill="1" applyAlignment="1">
      <alignment horizontal="center" vertical="center"/>
    </xf>
    <xf numFmtId="4" fontId="48" fillId="0" borderId="35" xfId="2" applyNumberFormat="1" applyFont="1" applyBorder="1" applyAlignment="1">
      <alignment horizontal="right" vertical="center"/>
    </xf>
    <xf numFmtId="0" fontId="48" fillId="0" borderId="10" xfId="2" applyFont="1" applyBorder="1" applyAlignment="1">
      <alignment horizontal="right" vertical="center"/>
    </xf>
    <xf numFmtId="0" fontId="48" fillId="0" borderId="34" xfId="2" applyFont="1" applyBorder="1" applyAlignment="1">
      <alignment horizontal="right" vertical="center"/>
    </xf>
    <xf numFmtId="4" fontId="48" fillId="0" borderId="45" xfId="2" applyNumberFormat="1" applyFont="1" applyBorder="1" applyAlignment="1">
      <alignment horizontal="right" vertical="center"/>
    </xf>
    <xf numFmtId="0" fontId="48" fillId="0" borderId="46" xfId="2" applyFont="1" applyBorder="1" applyAlignment="1">
      <alignment horizontal="right" vertical="center"/>
    </xf>
    <xf numFmtId="0" fontId="48" fillId="0" borderId="47" xfId="2" applyFont="1" applyBorder="1" applyAlignment="1">
      <alignment horizontal="right" vertical="center"/>
    </xf>
    <xf numFmtId="4" fontId="48" fillId="0" borderId="10" xfId="2" applyNumberFormat="1" applyFont="1" applyBorder="1" applyAlignment="1">
      <alignment horizontal="center"/>
    </xf>
    <xf numFmtId="4" fontId="48" fillId="0" borderId="34" xfId="2" applyNumberFormat="1" applyFont="1" applyBorder="1" applyAlignment="1">
      <alignment horizontal="center"/>
    </xf>
    <xf numFmtId="0" fontId="48" fillId="0" borderId="37" xfId="2" applyFont="1" applyBorder="1" applyAlignment="1">
      <alignment horizontal="left"/>
    </xf>
    <xf numFmtId="4" fontId="48" fillId="0" borderId="52" xfId="2" applyNumberFormat="1" applyFont="1" applyBorder="1" applyAlignment="1">
      <alignment horizontal="center"/>
    </xf>
    <xf numFmtId="4" fontId="48" fillId="0" borderId="53" xfId="2" applyNumberFormat="1" applyFont="1" applyBorder="1" applyAlignment="1">
      <alignment horizontal="center"/>
    </xf>
    <xf numFmtId="0" fontId="48" fillId="0" borderId="10" xfId="2" applyFont="1" applyBorder="1" applyAlignment="1">
      <alignment horizontal="left"/>
    </xf>
    <xf numFmtId="49" fontId="56" fillId="0" borderId="79" xfId="2" applyNumberFormat="1" applyFont="1" applyBorder="1" applyAlignment="1">
      <alignment horizontal="center"/>
    </xf>
    <xf numFmtId="49" fontId="56" fillId="0" borderId="18" xfId="2" applyNumberFormat="1" applyFont="1" applyBorder="1" applyAlignment="1">
      <alignment horizontal="center"/>
    </xf>
    <xf numFmtId="49" fontId="56" fillId="0" borderId="11" xfId="2" applyNumberFormat="1" applyFont="1" applyBorder="1" applyAlignment="1">
      <alignment horizontal="center"/>
    </xf>
    <xf numFmtId="49" fontId="56" fillId="0" borderId="80" xfId="2" applyNumberFormat="1" applyFont="1" applyBorder="1" applyAlignment="1">
      <alignment horizontal="center"/>
    </xf>
    <xf numFmtId="49" fontId="56" fillId="0" borderId="20" xfId="2" applyNumberFormat="1" applyFont="1" applyBorder="1" applyAlignment="1">
      <alignment horizontal="center"/>
    </xf>
    <xf numFmtId="49" fontId="56" fillId="0" borderId="81" xfId="2" applyNumberFormat="1" applyFont="1" applyBorder="1" applyAlignment="1">
      <alignment horizontal="center"/>
    </xf>
    <xf numFmtId="49" fontId="63" fillId="7" borderId="8" xfId="2" applyNumberFormat="1" applyFont="1" applyFill="1" applyBorder="1" applyAlignment="1">
      <alignment horizontal="center" vertical="center"/>
    </xf>
    <xf numFmtId="49" fontId="63" fillId="7" borderId="42" xfId="2" applyNumberFormat="1" applyFont="1" applyFill="1" applyBorder="1" applyAlignment="1">
      <alignment horizontal="center" vertical="center"/>
    </xf>
    <xf numFmtId="49" fontId="63" fillId="7" borderId="43" xfId="2" applyNumberFormat="1" applyFont="1" applyFill="1" applyBorder="1" applyAlignment="1">
      <alignment horizontal="center" vertical="center"/>
    </xf>
    <xf numFmtId="4" fontId="48" fillId="0" borderId="0" xfId="2" applyNumberFormat="1" applyFont="1" applyAlignment="1">
      <alignment horizontal="center"/>
    </xf>
    <xf numFmtId="4" fontId="48" fillId="6" borderId="5" xfId="2" applyNumberFormat="1" applyFont="1" applyFill="1" applyBorder="1" applyAlignment="1">
      <alignment horizontal="center"/>
    </xf>
    <xf numFmtId="0" fontId="48" fillId="0" borderId="0" xfId="2" applyFont="1" applyAlignment="1">
      <alignment horizontal="left"/>
    </xf>
    <xf numFmtId="0" fontId="8" fillId="0" borderId="0" xfId="2" applyFont="1" applyAlignment="1">
      <alignment horizontal="center"/>
    </xf>
    <xf numFmtId="4" fontId="82" fillId="0" borderId="22" xfId="0" applyNumberFormat="1" applyFont="1" applyBorder="1" applyAlignment="1">
      <alignment horizontal="right"/>
    </xf>
    <xf numFmtId="10" fontId="55" fillId="0" borderId="0" xfId="9" applyNumberFormat="1" applyFont="1" applyFill="1" applyBorder="1" applyAlignment="1">
      <alignment horizontal="center"/>
    </xf>
    <xf numFmtId="4" fontId="55" fillId="0" borderId="0" xfId="9" applyNumberFormat="1" applyFont="1" applyFill="1" applyBorder="1" applyAlignment="1">
      <alignment horizontal="center"/>
    </xf>
    <xf numFmtId="4" fontId="82" fillId="0" borderId="42" xfId="0" applyNumberFormat="1" applyFont="1" applyBorder="1" applyAlignment="1">
      <alignment horizontal="center"/>
    </xf>
    <xf numFmtId="4" fontId="82" fillId="0" borderId="43" xfId="0" applyNumberFormat="1" applyFont="1" applyBorder="1" applyAlignment="1">
      <alignment horizontal="center"/>
    </xf>
    <xf numFmtId="0" fontId="48" fillId="0" borderId="39" xfId="2" applyFont="1" applyBorder="1" applyAlignment="1">
      <alignment horizontal="left"/>
    </xf>
    <xf numFmtId="4" fontId="48" fillId="0" borderId="39" xfId="2" applyNumberFormat="1" applyFont="1" applyBorder="1" applyAlignment="1">
      <alignment horizontal="center"/>
    </xf>
    <xf numFmtId="4" fontId="48" fillId="0" borderId="40" xfId="2" applyNumberFormat="1" applyFont="1" applyBorder="1" applyAlignment="1">
      <alignment horizontal="center"/>
    </xf>
    <xf numFmtId="49" fontId="43" fillId="0" borderId="0" xfId="2" applyNumberFormat="1" applyFont="1" applyAlignment="1">
      <alignment horizontal="center" wrapText="1"/>
    </xf>
    <xf numFmtId="4" fontId="143" fillId="7" borderId="8" xfId="2" applyNumberFormat="1" applyFont="1" applyFill="1" applyBorder="1" applyAlignment="1">
      <alignment horizontal="center"/>
    </xf>
    <xf numFmtId="4" fontId="143" fillId="7" borderId="42" xfId="2" applyNumberFormat="1" applyFont="1" applyFill="1" applyBorder="1" applyAlignment="1">
      <alignment horizontal="center"/>
    </xf>
    <xf numFmtId="4" fontId="143" fillId="7" borderId="43" xfId="2" applyNumberFormat="1" applyFont="1" applyFill="1" applyBorder="1" applyAlignment="1">
      <alignment horizontal="center"/>
    </xf>
    <xf numFmtId="164" fontId="50" fillId="0" borderId="0" xfId="2" applyNumberFormat="1" applyFont="1" applyAlignment="1">
      <alignment horizontal="center"/>
    </xf>
    <xf numFmtId="4" fontId="50" fillId="0" borderId="0" xfId="2" applyNumberFormat="1" applyFont="1" applyAlignment="1">
      <alignment horizontal="center"/>
    </xf>
    <xf numFmtId="0" fontId="84" fillId="0" borderId="0" xfId="2" applyFont="1" applyAlignment="1">
      <alignment horizontal="center" vertical="center"/>
    </xf>
    <xf numFmtId="169" fontId="55" fillId="0" borderId="0" xfId="2" quotePrefix="1" applyNumberFormat="1" applyFont="1" applyAlignment="1">
      <alignment horizontal="center"/>
    </xf>
    <xf numFmtId="0" fontId="48" fillId="0" borderId="33" xfId="2" applyFont="1" applyBorder="1" applyAlignment="1">
      <alignment horizontal="left"/>
    </xf>
    <xf numFmtId="4" fontId="48" fillId="0" borderId="33" xfId="2" applyNumberFormat="1" applyFont="1" applyBorder="1" applyAlignment="1">
      <alignment horizontal="center"/>
    </xf>
    <xf numFmtId="4" fontId="48" fillId="0" borderId="41" xfId="2" applyNumberFormat="1" applyFont="1" applyBorder="1" applyAlignment="1">
      <alignment horizontal="center"/>
    </xf>
    <xf numFmtId="49" fontId="43" fillId="0" borderId="8" xfId="2" applyNumberFormat="1" applyFont="1" applyBorder="1" applyAlignment="1">
      <alignment horizontal="center"/>
    </xf>
    <xf numFmtId="49" fontId="43" fillId="0" borderId="42" xfId="2" applyNumberFormat="1" applyFont="1" applyBorder="1" applyAlignment="1">
      <alignment horizontal="center"/>
    </xf>
    <xf numFmtId="49" fontId="43" fillId="0" borderId="82" xfId="2" applyNumberFormat="1" applyFont="1" applyBorder="1" applyAlignment="1">
      <alignment horizontal="center"/>
    </xf>
    <xf numFmtId="0" fontId="43" fillId="0" borderId="8" xfId="2" applyFont="1" applyBorder="1" applyAlignment="1">
      <alignment horizontal="center"/>
    </xf>
    <xf numFmtId="0" fontId="43" fillId="0" borderId="42" xfId="2" applyFont="1" applyBorder="1" applyAlignment="1">
      <alignment horizontal="center"/>
    </xf>
    <xf numFmtId="0" fontId="43" fillId="0" borderId="82" xfId="2" applyFont="1" applyBorder="1" applyAlignment="1">
      <alignment horizontal="center"/>
    </xf>
    <xf numFmtId="0" fontId="110" fillId="0" borderId="77" xfId="2" applyFont="1" applyBorder="1" applyAlignment="1">
      <alignment horizontal="center" vertical="center"/>
    </xf>
    <xf numFmtId="0" fontId="110" fillId="0" borderId="13" xfId="2" applyFont="1" applyBorder="1" applyAlignment="1">
      <alignment horizontal="center" vertical="center"/>
    </xf>
    <xf numFmtId="0" fontId="110" fillId="0" borderId="78" xfId="2" applyFont="1" applyBorder="1" applyAlignment="1">
      <alignment horizontal="center" vertical="center"/>
    </xf>
    <xf numFmtId="0" fontId="110" fillId="0" borderId="79" xfId="2" applyFont="1" applyBorder="1" applyAlignment="1">
      <alignment horizontal="center" vertical="center"/>
    </xf>
    <xf numFmtId="0" fontId="110" fillId="0" borderId="18" xfId="2" applyFont="1" applyBorder="1" applyAlignment="1">
      <alignment horizontal="center" vertical="center"/>
    </xf>
    <xf numFmtId="0" fontId="110" fillId="0" borderId="11" xfId="2" applyFont="1" applyBorder="1" applyAlignment="1">
      <alignment horizontal="center" vertical="center"/>
    </xf>
    <xf numFmtId="0" fontId="110" fillId="0" borderId="80" xfId="2" applyFont="1" applyBorder="1" applyAlignment="1">
      <alignment horizontal="center" vertical="center"/>
    </xf>
    <xf numFmtId="0" fontId="110" fillId="0" borderId="20" xfId="2" applyFont="1" applyBorder="1" applyAlignment="1">
      <alignment horizontal="center" vertical="center"/>
    </xf>
    <xf numFmtId="0" fontId="110" fillId="0" borderId="81" xfId="2" applyFont="1" applyBorder="1" applyAlignment="1">
      <alignment horizontal="center" vertical="center"/>
    </xf>
    <xf numFmtId="49" fontId="56" fillId="0" borderId="77" xfId="2" applyNumberFormat="1" applyFont="1" applyBorder="1" applyAlignment="1">
      <alignment horizontal="center"/>
    </xf>
    <xf numFmtId="49" fontId="56" fillId="0" borderId="13" xfId="2" applyNumberFormat="1" applyFont="1" applyBorder="1" applyAlignment="1">
      <alignment horizontal="center"/>
    </xf>
    <xf numFmtId="49" fontId="56" fillId="0" borderId="78" xfId="2" applyNumberFormat="1" applyFont="1" applyBorder="1" applyAlignment="1">
      <alignment horizontal="center"/>
    </xf>
    <xf numFmtId="0" fontId="59" fillId="0" borderId="0" xfId="0" applyFont="1" applyAlignment="1">
      <alignment horizontal="left" vertical="center" wrapText="1"/>
    </xf>
    <xf numFmtId="0" fontId="48" fillId="6" borderId="10" xfId="2" applyFont="1" applyFill="1" applyBorder="1" applyAlignment="1">
      <alignment horizontal="left"/>
    </xf>
    <xf numFmtId="0" fontId="144" fillId="0" borderId="0" xfId="0" applyFont="1" applyAlignment="1">
      <alignment horizontal="center" vertical="center"/>
    </xf>
    <xf numFmtId="0" fontId="43" fillId="0" borderId="0" xfId="0" applyFont="1" applyAlignment="1">
      <alignment horizontal="left" vertical="center"/>
    </xf>
    <xf numFmtId="0" fontId="51" fillId="0" borderId="0" xfId="0" applyFont="1" applyAlignment="1">
      <alignment horizontal="justify" vertical="center"/>
    </xf>
    <xf numFmtId="0" fontId="43" fillId="0" borderId="30" xfId="0" applyFont="1" applyBorder="1" applyAlignment="1">
      <alignment horizontal="center"/>
    </xf>
    <xf numFmtId="0" fontId="43" fillId="0" borderId="18" xfId="0" applyFont="1" applyBorder="1" applyAlignment="1">
      <alignment horizontal="center"/>
    </xf>
    <xf numFmtId="0" fontId="43" fillId="0" borderId="11" xfId="0" applyFont="1" applyBorder="1" applyAlignment="1">
      <alignment horizontal="center"/>
    </xf>
    <xf numFmtId="0" fontId="145" fillId="3" borderId="0" xfId="0" applyFont="1" applyFill="1" applyAlignment="1">
      <alignment horizontal="justify" vertical="center" wrapText="1"/>
    </xf>
    <xf numFmtId="0" fontId="59" fillId="3" borderId="0" xfId="0" applyFont="1" applyFill="1" applyAlignment="1">
      <alignment horizontal="justify" vertical="center" wrapText="1"/>
    </xf>
    <xf numFmtId="0" fontId="67" fillId="0" borderId="0" xfId="0" applyFont="1" applyAlignment="1">
      <alignment horizontal="justify" vertical="center" wrapText="1"/>
    </xf>
    <xf numFmtId="0" fontId="59" fillId="0" borderId="0" xfId="0" applyFont="1" applyAlignment="1">
      <alignment horizontal="justify" vertical="center" wrapText="1"/>
    </xf>
    <xf numFmtId="0" fontId="59" fillId="6" borderId="0" xfId="0" applyFont="1" applyFill="1" applyAlignment="1">
      <alignment horizontal="left" vertical="center" wrapText="1"/>
    </xf>
    <xf numFmtId="0" fontId="68" fillId="3" borderId="8" xfId="0" applyFont="1" applyFill="1" applyBorder="1" applyAlignment="1">
      <alignment horizontal="center"/>
    </xf>
    <xf numFmtId="0" fontId="68" fillId="3" borderId="42" xfId="0" applyFont="1" applyFill="1" applyBorder="1" applyAlignment="1">
      <alignment horizontal="center"/>
    </xf>
    <xf numFmtId="0" fontId="68" fillId="3" borderId="43" xfId="0" applyFont="1" applyFill="1" applyBorder="1" applyAlignment="1">
      <alignment horizontal="center"/>
    </xf>
    <xf numFmtId="0" fontId="56" fillId="0" borderId="0" xfId="0" applyFont="1" applyAlignment="1">
      <alignment horizontal="center" vertical="center" wrapText="1"/>
    </xf>
    <xf numFmtId="0" fontId="0" fillId="0" borderId="0" xfId="0" applyAlignment="1">
      <alignment horizontal="center" vertical="center" wrapText="1"/>
    </xf>
    <xf numFmtId="0" fontId="44" fillId="0" borderId="0" xfId="0" applyFont="1" applyAlignment="1">
      <alignment horizontal="center" vertical="center"/>
    </xf>
    <xf numFmtId="0" fontId="7" fillId="0" borderId="0" xfId="0" applyFont="1" applyAlignment="1">
      <alignment horizontal="center" vertical="center"/>
    </xf>
    <xf numFmtId="0" fontId="52" fillId="0" borderId="0" xfId="0" applyFont="1" applyAlignment="1">
      <alignment horizontal="center"/>
    </xf>
    <xf numFmtId="0" fontId="55" fillId="0" borderId="0" xfId="0" applyFont="1" applyAlignment="1">
      <alignment horizontal="center"/>
    </xf>
    <xf numFmtId="167" fontId="62" fillId="0" borderId="0" xfId="0" applyNumberFormat="1" applyFont="1" applyAlignment="1">
      <alignment horizontal="center" vertical="center"/>
    </xf>
    <xf numFmtId="0" fontId="146" fillId="0" borderId="0" xfId="0" applyFont="1" applyAlignment="1">
      <alignment horizontal="center"/>
    </xf>
    <xf numFmtId="0" fontId="50" fillId="0" borderId="0" xfId="0" applyFont="1" applyAlignment="1">
      <alignment horizontal="center" wrapText="1"/>
    </xf>
    <xf numFmtId="0" fontId="59" fillId="0" borderId="0" xfId="2" applyFont="1" applyAlignment="1">
      <alignment horizontal="left" vertical="center" wrapText="1"/>
    </xf>
    <xf numFmtId="0" fontId="68" fillId="3" borderId="8" xfId="2" applyFont="1" applyFill="1" applyBorder="1" applyAlignment="1">
      <alignment horizontal="center"/>
    </xf>
    <xf numFmtId="0" fontId="68" fillId="3" borderId="42" xfId="2" applyFont="1" applyFill="1" applyBorder="1" applyAlignment="1">
      <alignment horizontal="center"/>
    </xf>
    <xf numFmtId="0" fontId="68" fillId="3" borderId="43" xfId="2" applyFont="1" applyFill="1" applyBorder="1" applyAlignment="1">
      <alignment horizontal="center"/>
    </xf>
    <xf numFmtId="0" fontId="163" fillId="0" borderId="0" xfId="2" applyFont="1" applyAlignment="1">
      <alignment horizontal="center" vertical="center" wrapText="1"/>
    </xf>
    <xf numFmtId="0" fontId="67" fillId="0" borderId="0" xfId="2" applyFont="1" applyAlignment="1">
      <alignment horizontal="justify" vertical="center" wrapText="1"/>
    </xf>
    <xf numFmtId="0" fontId="59" fillId="0" borderId="0" xfId="2" applyFont="1" applyAlignment="1">
      <alignment horizontal="justify" vertical="center" wrapText="1"/>
    </xf>
    <xf numFmtId="49" fontId="43" fillId="0" borderId="30" xfId="2" applyNumberFormat="1" applyFont="1" applyBorder="1" applyAlignment="1">
      <alignment horizontal="center"/>
    </xf>
    <xf numFmtId="49" fontId="43" fillId="0" borderId="18" xfId="2" applyNumberFormat="1" applyFont="1" applyBorder="1" applyAlignment="1">
      <alignment horizontal="center"/>
    </xf>
    <xf numFmtId="49" fontId="43" fillId="0" borderId="11" xfId="2" applyNumberFormat="1" applyFont="1" applyBorder="1" applyAlignment="1">
      <alignment horizontal="center"/>
    </xf>
    <xf numFmtId="0" fontId="48" fillId="0" borderId="30" xfId="2" applyFont="1" applyBorder="1" applyAlignment="1">
      <alignment horizontal="left"/>
    </xf>
    <xf numFmtId="0" fontId="48" fillId="0" borderId="18" xfId="2" applyFont="1" applyBorder="1" applyAlignment="1">
      <alignment horizontal="left"/>
    </xf>
    <xf numFmtId="0" fontId="48" fillId="0" borderId="11" xfId="2" applyFont="1" applyBorder="1" applyAlignment="1">
      <alignment horizontal="left"/>
    </xf>
    <xf numFmtId="49" fontId="43" fillId="0" borderId="10" xfId="2" applyNumberFormat="1" applyFont="1" applyBorder="1" applyAlignment="1">
      <alignment horizontal="center"/>
    </xf>
    <xf numFmtId="0" fontId="144" fillId="0" borderId="0" xfId="2" applyFont="1" applyAlignment="1">
      <alignment horizontal="center" vertical="center"/>
    </xf>
    <xf numFmtId="0" fontId="162" fillId="0" borderId="0" xfId="2" applyFont="1" applyAlignment="1">
      <alignment horizontal="left" vertical="center"/>
    </xf>
    <xf numFmtId="0" fontId="59" fillId="3" borderId="0" xfId="2" applyFont="1" applyFill="1" applyAlignment="1">
      <alignment horizontal="justify" vertical="center" wrapText="1"/>
    </xf>
    <xf numFmtId="0" fontId="50" fillId="0" borderId="0" xfId="2" applyFont="1" applyAlignment="1">
      <alignment horizontal="center"/>
    </xf>
    <xf numFmtId="0" fontId="44" fillId="0" borderId="0" xfId="2" applyFont="1" applyAlignment="1">
      <alignment horizontal="center" vertical="center"/>
    </xf>
    <xf numFmtId="0" fontId="7" fillId="0" borderId="0" xfId="2" applyFont="1" applyAlignment="1">
      <alignment horizontal="center" vertical="center"/>
    </xf>
    <xf numFmtId="0" fontId="52" fillId="0" borderId="0" xfId="2" applyFont="1" applyAlignment="1">
      <alignment horizontal="center"/>
    </xf>
    <xf numFmtId="0" fontId="59" fillId="0" borderId="0" xfId="2" applyFont="1" applyAlignment="1">
      <alignment horizontal="center"/>
    </xf>
    <xf numFmtId="49" fontId="161" fillId="0" borderId="0" xfId="2" applyNumberFormat="1" applyFont="1" applyAlignment="1">
      <alignment horizontal="center"/>
    </xf>
    <xf numFmtId="49" fontId="10" fillId="0" borderId="0" xfId="2" applyNumberFormat="1" applyAlignment="1">
      <alignment horizontal="center"/>
    </xf>
    <xf numFmtId="167" fontId="55" fillId="0" borderId="0" xfId="2" applyNumberFormat="1" applyFont="1" applyAlignment="1">
      <alignment horizontal="center" vertical="center"/>
    </xf>
    <xf numFmtId="0" fontId="154" fillId="0" borderId="0" xfId="2" applyFont="1" applyAlignment="1">
      <alignment horizontal="center" vertical="center"/>
    </xf>
    <xf numFmtId="168" fontId="55" fillId="0" borderId="0" xfId="2" applyNumberFormat="1" applyFont="1" applyAlignment="1">
      <alignment horizontal="center" vertical="center"/>
    </xf>
    <xf numFmtId="0" fontId="64" fillId="0" borderId="0" xfId="2" applyFont="1" applyAlignment="1">
      <alignment horizontal="center"/>
    </xf>
    <xf numFmtId="0" fontId="47" fillId="0" borderId="0" xfId="2" applyFont="1" applyAlignment="1">
      <alignment horizontal="center"/>
    </xf>
    <xf numFmtId="0" fontId="43" fillId="0" borderId="30" xfId="2" applyFont="1" applyBorder="1" applyAlignment="1">
      <alignment horizontal="center"/>
    </xf>
    <xf numFmtId="0" fontId="43" fillId="0" borderId="18" xfId="2" applyFont="1" applyBorder="1" applyAlignment="1">
      <alignment horizontal="center"/>
    </xf>
    <xf numFmtId="0" fontId="43" fillId="0" borderId="11" xfId="2" applyFont="1" applyBorder="1" applyAlignment="1">
      <alignment horizontal="center"/>
    </xf>
    <xf numFmtId="0" fontId="57" fillId="0" borderId="0" xfId="2" applyFont="1" applyAlignment="1">
      <alignment horizontal="center" vertical="center"/>
    </xf>
    <xf numFmtId="0" fontId="43" fillId="0" borderId="0" xfId="2" applyFont="1" applyAlignment="1">
      <alignment horizontal="left" vertical="center"/>
    </xf>
    <xf numFmtId="0" fontId="10" fillId="0" borderId="0" xfId="2" applyAlignment="1">
      <alignment horizontal="center"/>
    </xf>
    <xf numFmtId="0" fontId="43" fillId="0" borderId="0" xfId="2" applyFont="1" applyAlignment="1">
      <alignment horizontal="left"/>
    </xf>
    <xf numFmtId="0" fontId="134" fillId="0" borderId="0" xfId="0" applyFont="1" applyAlignment="1">
      <alignment horizontal="center" vertical="center"/>
    </xf>
    <xf numFmtId="0" fontId="64" fillId="0" borderId="0" xfId="0" applyFont="1" applyAlignment="1">
      <alignment horizontal="center"/>
    </xf>
    <xf numFmtId="1" fontId="122" fillId="0" borderId="0" xfId="0" applyNumberFormat="1" applyFont="1" applyAlignment="1">
      <alignment horizontal="left"/>
    </xf>
    <xf numFmtId="0" fontId="122" fillId="0" borderId="0" xfId="0" applyFont="1" applyAlignment="1">
      <alignment horizontal="center"/>
    </xf>
    <xf numFmtId="0" fontId="122" fillId="0" borderId="0" xfId="0" applyFont="1" applyAlignment="1">
      <alignment horizontal="left"/>
    </xf>
    <xf numFmtId="0" fontId="123" fillId="0" borderId="0" xfId="0" applyFont="1" applyAlignment="1">
      <alignment horizontal="center" vertical="center"/>
    </xf>
    <xf numFmtId="0" fontId="28" fillId="0" borderId="0" xfId="0" applyFont="1" applyAlignment="1">
      <alignment horizontal="center"/>
    </xf>
    <xf numFmtId="0" fontId="28" fillId="0" borderId="24" xfId="0" applyFont="1" applyBorder="1" applyAlignment="1">
      <alignment horizontal="center"/>
    </xf>
    <xf numFmtId="0" fontId="28" fillId="0" borderId="0" xfId="0" applyFont="1" applyAlignment="1">
      <alignment horizontal="left"/>
    </xf>
    <xf numFmtId="0" fontId="70" fillId="0" borderId="0" xfId="0" applyFont="1" applyAlignment="1">
      <alignment horizontal="center" vertical="center"/>
    </xf>
    <xf numFmtId="0" fontId="7" fillId="0" borderId="0" xfId="0" applyFont="1" applyAlignment="1">
      <alignment horizontal="left"/>
    </xf>
    <xf numFmtId="0" fontId="10" fillId="0" borderId="0" xfId="0" applyFont="1" applyAlignment="1">
      <alignment horizontal="left"/>
    </xf>
    <xf numFmtId="0" fontId="28" fillId="0" borderId="24" xfId="0" applyFont="1" applyBorder="1" applyAlignment="1">
      <alignment horizontal="left"/>
    </xf>
    <xf numFmtId="0" fontId="69" fillId="0" borderId="0" xfId="0" applyFont="1" applyAlignment="1">
      <alignment horizontal="center" wrapText="1"/>
    </xf>
    <xf numFmtId="4" fontId="93" fillId="6" borderId="12" xfId="3" applyNumberFormat="1" applyFont="1" applyFill="1" applyBorder="1" applyAlignment="1">
      <alignment horizontal="center" vertical="center"/>
    </xf>
    <xf numFmtId="4" fontId="93" fillId="6" borderId="0" xfId="3" applyNumberFormat="1" applyFont="1" applyFill="1" applyAlignment="1">
      <alignment horizontal="center" vertical="center"/>
    </xf>
    <xf numFmtId="4" fontId="93" fillId="6" borderId="6" xfId="3" applyNumberFormat="1" applyFont="1" applyFill="1" applyBorder="1" applyAlignment="1">
      <alignment horizontal="center" vertical="center"/>
    </xf>
    <xf numFmtId="0" fontId="101" fillId="0" borderId="0" xfId="2" applyFont="1" applyAlignment="1">
      <alignment horizontal="center" vertical="center"/>
    </xf>
    <xf numFmtId="166" fontId="93" fillId="0" borderId="0" xfId="2" applyNumberFormat="1" applyFont="1" applyAlignment="1">
      <alignment horizontal="center" vertical="center"/>
    </xf>
    <xf numFmtId="0" fontId="28" fillId="0" borderId="0" xfId="2" applyFont="1" applyAlignment="1">
      <alignment horizontal="left" vertical="center"/>
    </xf>
    <xf numFmtId="4" fontId="28" fillId="0" borderId="0" xfId="2" applyNumberFormat="1" applyFont="1" applyAlignment="1">
      <alignment horizontal="left" vertical="center"/>
    </xf>
    <xf numFmtId="4" fontId="10" fillId="0" borderId="0" xfId="2" applyNumberFormat="1" applyAlignment="1">
      <alignment horizontal="left" vertical="center"/>
    </xf>
    <xf numFmtId="0" fontId="8" fillId="0" borderId="0" xfId="2" applyFont="1" applyAlignment="1">
      <alignment horizontal="left" vertical="center"/>
    </xf>
    <xf numFmtId="4" fontId="93" fillId="0" borderId="12" xfId="3" applyNumberFormat="1" applyFont="1" applyBorder="1" applyAlignment="1">
      <alignment horizontal="center" vertical="center"/>
    </xf>
    <xf numFmtId="0" fontId="90" fillId="0" borderId="0" xfId="3" applyFont="1" applyAlignment="1">
      <alignment horizontal="center" vertical="center" wrapText="1"/>
    </xf>
    <xf numFmtId="0" fontId="89" fillId="0" borderId="6" xfId="3" applyFont="1" applyBorder="1" applyAlignment="1">
      <alignment horizontal="left" vertical="center" wrapText="1"/>
    </xf>
    <xf numFmtId="0" fontId="89" fillId="0" borderId="12" xfId="3" applyFont="1" applyBorder="1" applyAlignment="1">
      <alignment horizontal="left" vertical="center" wrapText="1"/>
    </xf>
    <xf numFmtId="4" fontId="99" fillId="0" borderId="55" xfId="3" applyNumberFormat="1" applyFont="1" applyBorder="1" applyAlignment="1">
      <alignment horizontal="center" vertical="center"/>
    </xf>
    <xf numFmtId="0" fontId="89" fillId="0" borderId="6" xfId="3" applyFont="1" applyBorder="1" applyAlignment="1">
      <alignment horizontal="justify" vertical="center" wrapText="1"/>
    </xf>
    <xf numFmtId="0" fontId="89" fillId="0" borderId="12" xfId="3" applyFont="1" applyBorder="1" applyAlignment="1">
      <alignment horizontal="justify" vertical="center" wrapText="1"/>
    </xf>
    <xf numFmtId="1" fontId="105" fillId="0" borderId="20" xfId="2" applyNumberFormat="1" applyFont="1" applyBorder="1" applyAlignment="1">
      <alignment horizontal="center" vertical="center"/>
    </xf>
    <xf numFmtId="0" fontId="105" fillId="0" borderId="20" xfId="2" applyFont="1" applyBorder="1" applyAlignment="1">
      <alignment horizontal="center" vertical="center"/>
    </xf>
    <xf numFmtId="0" fontId="105" fillId="0" borderId="21" xfId="2" applyFont="1" applyBorder="1" applyAlignment="1">
      <alignment horizontal="center" vertical="center"/>
    </xf>
    <xf numFmtId="0" fontId="105" fillId="0" borderId="24" xfId="2" applyFont="1" applyBorder="1" applyAlignment="1">
      <alignment horizontal="left" vertical="center"/>
    </xf>
    <xf numFmtId="4" fontId="8" fillId="0" borderId="57" xfId="2" applyNumberFormat="1" applyFont="1" applyBorder="1" applyAlignment="1">
      <alignment horizontal="left"/>
    </xf>
    <xf numFmtId="0" fontId="103" fillId="0" borderId="3" xfId="2" applyFont="1" applyBorder="1" applyAlignment="1">
      <alignment horizontal="center" vertical="center" wrapText="1"/>
    </xf>
    <xf numFmtId="0" fontId="103" fillId="0" borderId="0" xfId="2" applyFont="1" applyAlignment="1">
      <alignment horizontal="center" vertical="center" wrapText="1"/>
    </xf>
    <xf numFmtId="0" fontId="103" fillId="0" borderId="24" xfId="2" applyFont="1" applyBorder="1" applyAlignment="1">
      <alignment horizontal="center" vertical="center" wrapText="1"/>
    </xf>
    <xf numFmtId="0" fontId="9" fillId="0" borderId="3" xfId="1" applyBorder="1" applyAlignment="1" applyProtection="1">
      <alignment horizontal="center"/>
    </xf>
    <xf numFmtId="0" fontId="9" fillId="0" borderId="0" xfId="1" applyBorder="1" applyAlignment="1" applyProtection="1">
      <alignment horizontal="center"/>
    </xf>
    <xf numFmtId="0" fontId="9" fillId="0" borderId="24" xfId="1" applyBorder="1" applyAlignment="1" applyProtection="1">
      <alignment horizontal="center"/>
    </xf>
    <xf numFmtId="0" fontId="94" fillId="14" borderId="1" xfId="2" applyFont="1" applyFill="1" applyBorder="1" applyAlignment="1">
      <alignment horizontal="center" vertical="center"/>
    </xf>
    <xf numFmtId="0" fontId="94" fillId="14" borderId="2" xfId="2" applyFont="1" applyFill="1" applyBorder="1" applyAlignment="1">
      <alignment horizontal="center" vertical="center"/>
    </xf>
    <xf numFmtId="0" fontId="94" fillId="14" borderId="23" xfId="2" applyFont="1" applyFill="1" applyBorder="1" applyAlignment="1">
      <alignment horizontal="center" vertical="center"/>
    </xf>
    <xf numFmtId="0" fontId="104" fillId="0" borderId="0" xfId="2" applyFont="1" applyAlignment="1">
      <alignment horizontal="center"/>
    </xf>
    <xf numFmtId="170" fontId="10" fillId="0" borderId="0" xfId="2" applyNumberFormat="1" applyAlignment="1">
      <alignment horizontal="left"/>
    </xf>
    <xf numFmtId="170" fontId="10" fillId="0" borderId="12" xfId="2" applyNumberFormat="1" applyBorder="1" applyAlignment="1">
      <alignment horizontal="left"/>
    </xf>
    <xf numFmtId="0" fontId="25" fillId="21" borderId="30" xfId="2" applyFont="1" applyFill="1" applyBorder="1" applyAlignment="1">
      <alignment horizontal="center" vertical="center"/>
    </xf>
    <xf numFmtId="0" fontId="25" fillId="21" borderId="18" xfId="2" applyFont="1" applyFill="1" applyBorder="1" applyAlignment="1">
      <alignment horizontal="center" vertical="center"/>
    </xf>
    <xf numFmtId="0" fontId="25" fillId="21" borderId="11" xfId="2" applyFont="1" applyFill="1" applyBorder="1" applyAlignment="1">
      <alignment horizontal="center" vertical="center"/>
    </xf>
    <xf numFmtId="0" fontId="95" fillId="6" borderId="30" xfId="2" applyFont="1" applyFill="1" applyBorder="1" applyAlignment="1">
      <alignment horizontal="center"/>
    </xf>
    <xf numFmtId="0" fontId="95" fillId="6" borderId="18" xfId="2" applyFont="1" applyFill="1" applyBorder="1" applyAlignment="1">
      <alignment horizontal="center"/>
    </xf>
    <xf numFmtId="0" fontId="95" fillId="6" borderId="11" xfId="2" applyFont="1" applyFill="1" applyBorder="1" applyAlignment="1">
      <alignment horizontal="center"/>
    </xf>
    <xf numFmtId="0" fontId="100" fillId="0" borderId="0" xfId="2" applyFont="1" applyAlignment="1">
      <alignment horizontal="center" vertical="center"/>
    </xf>
    <xf numFmtId="0" fontId="100" fillId="0" borderId="54" xfId="2" applyFont="1" applyBorder="1" applyAlignment="1">
      <alignment horizontal="center" vertical="center"/>
    </xf>
    <xf numFmtId="0" fontId="8" fillId="0" borderId="0" xfId="10" applyFont="1" applyAlignment="1">
      <alignment horizontal="center" vertical="center"/>
    </xf>
    <xf numFmtId="0" fontId="124" fillId="0" borderId="12" xfId="2" applyFont="1" applyBorder="1" applyAlignment="1">
      <alignment horizontal="left" vertical="center"/>
    </xf>
    <xf numFmtId="0" fontId="124" fillId="6" borderId="12" xfId="2" applyFont="1" applyFill="1" applyBorder="1" applyAlignment="1">
      <alignment horizontal="center" vertical="center"/>
    </xf>
    <xf numFmtId="0" fontId="124" fillId="6" borderId="15" xfId="2" applyFont="1" applyFill="1" applyBorder="1" applyAlignment="1">
      <alignment horizontal="center" vertical="center"/>
    </xf>
    <xf numFmtId="0" fontId="105" fillId="0" borderId="18" xfId="2" applyFont="1" applyBorder="1" applyAlignment="1">
      <alignment horizontal="center" vertical="center"/>
    </xf>
    <xf numFmtId="0" fontId="105" fillId="0" borderId="19" xfId="2" applyFont="1" applyBorder="1" applyAlignment="1">
      <alignment horizontal="center" vertical="center"/>
    </xf>
    <xf numFmtId="0" fontId="105" fillId="0" borderId="15" xfId="2" applyFont="1" applyBorder="1" applyAlignment="1">
      <alignment horizontal="center" vertical="center"/>
    </xf>
    <xf numFmtId="0" fontId="92" fillId="0" borderId="0" xfId="2" applyFont="1" applyAlignment="1">
      <alignment horizontal="center" vertical="center"/>
    </xf>
    <xf numFmtId="0" fontId="91" fillId="0" borderId="0" xfId="2" applyFont="1" applyAlignment="1">
      <alignment horizontal="center" vertical="center"/>
    </xf>
    <xf numFmtId="0" fontId="61" fillId="0" borderId="0" xfId="2" applyFont="1" applyAlignment="1">
      <alignment horizontal="center" vertical="center"/>
    </xf>
    <xf numFmtId="0" fontId="8" fillId="0" borderId="0" xfId="2" applyFont="1" applyAlignment="1">
      <alignment horizontal="center" vertical="center"/>
    </xf>
    <xf numFmtId="0" fontId="100" fillId="0" borderId="0" xfId="0" applyFont="1" applyAlignment="1">
      <alignment horizontal="center" vertical="center"/>
    </xf>
    <xf numFmtId="4" fontId="99" fillId="13" borderId="55" xfId="3" applyNumberFormat="1" applyFont="1" applyFill="1" applyBorder="1" applyAlignment="1">
      <alignment horizontal="center" vertical="center"/>
    </xf>
    <xf numFmtId="0" fontId="63" fillId="7" borderId="42" xfId="2" applyFont="1" applyFill="1" applyBorder="1" applyAlignment="1">
      <alignment horizontal="center" vertical="center"/>
    </xf>
    <xf numFmtId="0" fontId="63" fillId="7" borderId="43" xfId="2" applyFont="1" applyFill="1" applyBorder="1" applyAlignment="1">
      <alignment horizontal="center" vertical="center"/>
    </xf>
    <xf numFmtId="0" fontId="98" fillId="0" borderId="0" xfId="0" applyFont="1" applyAlignment="1">
      <alignment horizontal="center" vertical="center"/>
    </xf>
    <xf numFmtId="49" fontId="97" fillId="0" borderId="0" xfId="0" applyNumberFormat="1" applyFont="1" applyAlignment="1">
      <alignment horizontal="center" vertical="center"/>
    </xf>
    <xf numFmtId="4" fontId="97" fillId="0" borderId="12" xfId="0" applyNumberFormat="1" applyFont="1" applyBorder="1" applyAlignment="1">
      <alignment horizontal="center" vertical="center"/>
    </xf>
    <xf numFmtId="0" fontId="97" fillId="0" borderId="0" xfId="0" applyFont="1" applyAlignment="1">
      <alignment horizontal="center" vertical="center"/>
    </xf>
    <xf numFmtId="0" fontId="89" fillId="0" borderId="0" xfId="3" applyFont="1" applyAlignment="1">
      <alignment horizontal="justify" vertical="center" wrapText="1"/>
    </xf>
    <xf numFmtId="0" fontId="59" fillId="0" borderId="0" xfId="11" applyFont="1" applyAlignment="1">
      <alignment horizontal="left" vertical="center" wrapText="1"/>
    </xf>
    <xf numFmtId="0" fontId="8" fillId="0" borderId="0" xfId="11" applyFont="1" applyAlignment="1">
      <alignment horizontal="center"/>
    </xf>
    <xf numFmtId="49" fontId="59" fillId="0" borderId="0" xfId="11" applyNumberFormat="1" applyFont="1" applyAlignment="1">
      <alignment horizontal="left" vertical="center" wrapText="1"/>
    </xf>
    <xf numFmtId="0" fontId="68" fillId="3" borderId="8" xfId="11" applyFont="1" applyFill="1" applyBorder="1" applyAlignment="1">
      <alignment horizontal="center"/>
    </xf>
    <xf numFmtId="0" fontId="68" fillId="3" borderId="42" xfId="11" applyFont="1" applyFill="1" applyBorder="1" applyAlignment="1">
      <alignment horizontal="center"/>
    </xf>
    <xf numFmtId="0" fontId="68" fillId="3" borderId="43" xfId="11" applyFont="1" applyFill="1" applyBorder="1" applyAlignment="1">
      <alignment horizontal="center"/>
    </xf>
    <xf numFmtId="0" fontId="59" fillId="0" borderId="0" xfId="11" applyFont="1" applyAlignment="1">
      <alignment horizontal="justify" vertical="center" wrapText="1"/>
    </xf>
    <xf numFmtId="0" fontId="10" fillId="0" borderId="0" xfId="11" applyAlignment="1">
      <alignment horizontal="center"/>
    </xf>
    <xf numFmtId="0" fontId="50" fillId="0" borderId="0" xfId="11" applyFont="1" applyAlignment="1">
      <alignment horizontal="center"/>
    </xf>
    <xf numFmtId="0" fontId="110" fillId="0" borderId="0" xfId="11" applyFont="1" applyAlignment="1">
      <alignment horizontal="center"/>
    </xf>
    <xf numFmtId="0" fontId="55" fillId="0" borderId="0" xfId="11" applyFont="1" applyAlignment="1">
      <alignment horizontal="center"/>
    </xf>
    <xf numFmtId="0" fontId="44" fillId="0" borderId="0" xfId="11" applyFont="1" applyAlignment="1">
      <alignment horizontal="center" vertical="center"/>
    </xf>
    <xf numFmtId="0" fontId="11" fillId="0" borderId="0" xfId="11" applyFont="1" applyAlignment="1">
      <alignment horizontal="center" vertical="center"/>
    </xf>
    <xf numFmtId="0" fontId="7" fillId="0" borderId="0" xfId="11" applyFont="1" applyAlignment="1">
      <alignment horizontal="center" vertical="center"/>
    </xf>
    <xf numFmtId="0" fontId="52" fillId="0" borderId="0" xfId="11" applyFont="1" applyAlignment="1">
      <alignment horizontal="left" vertical="center"/>
    </xf>
    <xf numFmtId="2" fontId="59" fillId="0" borderId="0" xfId="11" applyNumberFormat="1" applyFont="1" applyAlignment="1">
      <alignment horizontal="center" vertical="center"/>
    </xf>
    <xf numFmtId="166" fontId="62" fillId="0" borderId="0" xfId="11" applyNumberFormat="1" applyFont="1" applyAlignment="1">
      <alignment horizontal="center" vertical="center"/>
    </xf>
    <xf numFmtId="0" fontId="47" fillId="0" borderId="0" xfId="11" applyFont="1" applyAlignment="1">
      <alignment horizontal="center"/>
    </xf>
    <xf numFmtId="1" fontId="55" fillId="0" borderId="0" xfId="11" applyNumberFormat="1" applyFont="1" applyAlignment="1">
      <alignment horizontal="center"/>
    </xf>
    <xf numFmtId="0" fontId="50" fillId="6" borderId="0" xfId="11" applyFont="1" applyFill="1" applyAlignment="1">
      <alignment horizontal="center"/>
    </xf>
    <xf numFmtId="0" fontId="28" fillId="6" borderId="0" xfId="11" applyFont="1" applyFill="1" applyAlignment="1">
      <alignment horizontal="center"/>
    </xf>
    <xf numFmtId="0" fontId="55" fillId="0" borderId="0" xfId="11" applyFont="1" applyAlignment="1">
      <alignment horizontal="center" vertical="center" wrapText="1"/>
    </xf>
    <xf numFmtId="0" fontId="111" fillId="0" borderId="0" xfId="10" applyFont="1" applyAlignment="1">
      <alignment horizontal="center" vertical="center"/>
    </xf>
    <xf numFmtId="166" fontId="120" fillId="0" borderId="0" xfId="10" applyNumberFormat="1" applyFont="1" applyAlignment="1">
      <alignment horizontal="center" vertical="center"/>
    </xf>
    <xf numFmtId="0" fontId="50" fillId="0" borderId="0" xfId="10" applyFont="1" applyAlignment="1">
      <alignment horizontal="left"/>
    </xf>
    <xf numFmtId="0" fontId="121" fillId="9" borderId="0" xfId="10" applyFont="1" applyFill="1" applyAlignment="1">
      <alignment horizontal="center" vertical="center" wrapText="1"/>
    </xf>
    <xf numFmtId="0" fontId="90" fillId="0" borderId="0" xfId="2" applyFont="1" applyAlignment="1">
      <alignment horizontal="center" vertical="center"/>
    </xf>
    <xf numFmtId="0" fontId="10" fillId="0" borderId="0" xfId="10" applyAlignment="1">
      <alignment horizontal="center" vertical="center"/>
    </xf>
    <xf numFmtId="0" fontId="8" fillId="0" borderId="0" xfId="10" applyFont="1" applyAlignment="1">
      <alignment horizontal="left" vertical="center"/>
    </xf>
    <xf numFmtId="0" fontId="116" fillId="0" borderId="0" xfId="10" applyFont="1" applyAlignment="1">
      <alignment horizontal="center" vertical="center"/>
    </xf>
    <xf numFmtId="49" fontId="82" fillId="0" borderId="0" xfId="10" applyNumberFormat="1" applyFont="1" applyAlignment="1">
      <alignment horizontal="center" vertical="center"/>
    </xf>
    <xf numFmtId="0" fontId="82" fillId="0" borderId="0" xfId="10" applyFont="1" applyAlignment="1">
      <alignment horizontal="center" vertical="center"/>
    </xf>
    <xf numFmtId="0" fontId="117" fillId="0" borderId="0" xfId="10" applyFont="1" applyAlignment="1">
      <alignment horizontal="center" vertical="center"/>
    </xf>
    <xf numFmtId="0" fontId="50" fillId="0" borderId="0" xfId="10" applyFont="1" applyAlignment="1">
      <alignment horizontal="left" vertical="center" wrapText="1"/>
    </xf>
    <xf numFmtId="0" fontId="25" fillId="0" borderId="0" xfId="10" applyFont="1" applyAlignment="1">
      <alignment horizontal="center" vertical="center" wrapText="1"/>
    </xf>
    <xf numFmtId="0" fontId="50" fillId="0" borderId="0" xfId="2" applyFont="1" applyAlignment="1">
      <alignment horizontal="left" vertical="center"/>
    </xf>
    <xf numFmtId="1" fontId="50" fillId="0" borderId="0" xfId="2" applyNumberFormat="1" applyFont="1" applyAlignment="1">
      <alignment horizontal="left" vertical="center"/>
    </xf>
    <xf numFmtId="0" fontId="114" fillId="0" borderId="0" xfId="10" applyFont="1" applyAlignment="1">
      <alignment horizontal="center" vertical="center"/>
    </xf>
    <xf numFmtId="0" fontId="44" fillId="0" borderId="0" xfId="10" applyFont="1" applyAlignment="1">
      <alignment horizontal="center" vertical="center"/>
    </xf>
    <xf numFmtId="0" fontId="43" fillId="0" borderId="0" xfId="10" applyFont="1" applyAlignment="1">
      <alignment horizontal="center" vertical="center"/>
    </xf>
    <xf numFmtId="0" fontId="112" fillId="9" borderId="0" xfId="10" applyFont="1" applyFill="1" applyAlignment="1">
      <alignment horizontal="center" vertical="center" wrapText="1"/>
    </xf>
    <xf numFmtId="0" fontId="10" fillId="0" borderId="26" xfId="2" applyBorder="1" applyAlignment="1">
      <alignment horizontal="left" vertical="center"/>
    </xf>
    <xf numFmtId="0" fontId="10" fillId="0" borderId="26" xfId="2" applyBorder="1" applyAlignment="1">
      <alignment horizontal="left" vertical="center" wrapText="1"/>
    </xf>
    <xf numFmtId="0" fontId="10" fillId="0" borderId="0" xfId="2" applyAlignment="1">
      <alignment horizontal="left" vertical="center" wrapText="1"/>
    </xf>
    <xf numFmtId="0" fontId="84" fillId="8" borderId="12" xfId="2" applyFont="1" applyFill="1" applyBorder="1" applyAlignment="1">
      <alignment horizontal="left" vertical="center" wrapText="1"/>
    </xf>
    <xf numFmtId="0" fontId="10" fillId="0" borderId="26" xfId="2" applyBorder="1" applyAlignment="1">
      <alignment horizontal="center" vertical="center"/>
    </xf>
    <xf numFmtId="0" fontId="28" fillId="0" borderId="10" xfId="2" applyFont="1" applyBorder="1" applyAlignment="1">
      <alignment horizontal="center" vertical="center" wrapText="1"/>
    </xf>
    <xf numFmtId="0" fontId="105" fillId="0" borderId="18" xfId="2" applyFont="1" applyBorder="1" applyAlignment="1">
      <alignment horizontal="left" vertical="center"/>
    </xf>
    <xf numFmtId="0" fontId="84" fillId="0" borderId="12" xfId="2" applyFont="1" applyBorder="1" applyAlignment="1">
      <alignment horizontal="left" vertical="center" wrapText="1"/>
    </xf>
    <xf numFmtId="0" fontId="105" fillId="0" borderId="18" xfId="2" applyFont="1" applyBorder="1" applyAlignment="1">
      <alignment horizontal="left" vertical="center" wrapText="1"/>
    </xf>
    <xf numFmtId="0" fontId="155" fillId="0" borderId="0" xfId="0" applyFont="1" applyAlignment="1">
      <alignment horizontal="left" vertical="center"/>
    </xf>
    <xf numFmtId="0" fontId="122" fillId="0" borderId="0" xfId="0" applyFont="1" applyAlignment="1">
      <alignment horizontal="left" vertical="center"/>
    </xf>
    <xf numFmtId="0" fontId="64" fillId="6" borderId="0" xfId="0" applyFont="1" applyFill="1" applyAlignment="1">
      <alignment horizontal="left"/>
    </xf>
    <xf numFmtId="0" fontId="64" fillId="6" borderId="0" xfId="0" applyFont="1" applyFill="1" applyAlignment="1">
      <alignment horizontal="center"/>
    </xf>
  </cellXfs>
  <cellStyles count="21">
    <cellStyle name="Hipervínculo" xfId="1" builtinId="8"/>
    <cellStyle name="Hyperlink" xfId="20" xr:uid="{00000000-0005-0000-0000-000001000000}"/>
    <cellStyle name="Millares 2" xfId="6" xr:uid="{00000000-0005-0000-0000-000002000000}"/>
    <cellStyle name="Millares 2 2" xfId="14" xr:uid="{00000000-0005-0000-0000-000003000000}"/>
    <cellStyle name="Millares 3" xfId="8" xr:uid="{00000000-0005-0000-0000-000004000000}"/>
    <cellStyle name="Millares 3 2" xfId="16" xr:uid="{00000000-0005-0000-0000-000005000000}"/>
    <cellStyle name="Millares 4" xfId="9" xr:uid="{00000000-0005-0000-0000-000006000000}"/>
    <cellStyle name="Millares 4 2" xfId="17" xr:uid="{00000000-0005-0000-0000-000007000000}"/>
    <cellStyle name="Normal" xfId="0" builtinId="0"/>
    <cellStyle name="Normal 10" xfId="2" xr:uid="{00000000-0005-0000-0000-000009000000}"/>
    <cellStyle name="Normal 2" xfId="3" xr:uid="{00000000-0005-0000-0000-00000A000000}"/>
    <cellStyle name="Normal 3" xfId="4" xr:uid="{00000000-0005-0000-0000-00000B000000}"/>
    <cellStyle name="Normal 3 2" xfId="10" xr:uid="{00000000-0005-0000-0000-00000C000000}"/>
    <cellStyle name="Normal 3 3" xfId="12" xr:uid="{00000000-0005-0000-0000-00000D000000}"/>
    <cellStyle name="Normal 4" xfId="5" xr:uid="{00000000-0005-0000-0000-00000E000000}"/>
    <cellStyle name="Normal 4 2" xfId="11" xr:uid="{00000000-0005-0000-0000-00000F000000}"/>
    <cellStyle name="Normal 4 3" xfId="13" xr:uid="{00000000-0005-0000-0000-000010000000}"/>
    <cellStyle name="Normal 5" xfId="7" xr:uid="{00000000-0005-0000-0000-000011000000}"/>
    <cellStyle name="Normal 5 2" xfId="15" xr:uid="{00000000-0005-0000-0000-000012000000}"/>
    <cellStyle name="Normal 6" xfId="19" xr:uid="{00000000-0005-0000-0000-000013000000}"/>
    <cellStyle name="Notas 2" xfId="18" xr:uid="{00000000-0005-0000-0000-000014000000}"/>
  </cellStyles>
  <dxfs count="52">
    <dxf>
      <font>
        <b val="0"/>
        <i val="0"/>
        <strike val="0"/>
        <condense val="0"/>
        <extend val="0"/>
        <outline val="0"/>
        <shadow val="0"/>
        <u val="none"/>
        <vertAlign val="baseline"/>
        <sz val="8"/>
        <color auto="1"/>
        <name val="Bookman Old Style"/>
        <scheme val="none"/>
      </font>
      <fill>
        <patternFill patternType="solid">
          <fgColor indexed="64"/>
          <bgColor theme="0"/>
        </patternFill>
      </fill>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numFmt numFmtId="7" formatCode="#,##0.00;\-#,##0.00"/>
    </dxf>
    <dxf>
      <numFmt numFmtId="0" formatCode="General"/>
    </dxf>
    <dxf>
      <border outline="0">
        <top style="thin">
          <color rgb="FFC0504D"/>
        </top>
        <bottom style="thin">
          <color rgb="FFC0504D"/>
        </bottom>
      </border>
    </dxf>
    <dxf>
      <border outline="0">
        <bottom style="thin">
          <color rgb="FFC0504D"/>
        </bottom>
      </border>
    </dxf>
    <dxf>
      <font>
        <b val="0"/>
        <i val="0"/>
        <strike val="0"/>
        <condense val="0"/>
        <extend val="0"/>
        <outline val="0"/>
        <shadow val="0"/>
        <u val="none"/>
        <vertAlign val="baseline"/>
        <sz val="10"/>
        <color auto="1"/>
        <name val="Arial"/>
        <scheme val="none"/>
      </font>
      <border diagonalUp="0" diagonalDown="0">
        <left style="thin">
          <color indexed="64"/>
        </left>
        <right/>
        <top style="thin">
          <color indexed="64"/>
        </top>
        <bottom style="thin">
          <color indexed="64"/>
        </bottom>
        <vertical/>
        <horizontal/>
      </border>
    </dxf>
    <dxf>
      <numFmt numFmtId="4" formatCode="#,##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Bookman Old Style"/>
        <scheme val="none"/>
      </font>
      <fill>
        <patternFill patternType="solid">
          <fgColor indexed="64"/>
          <bgColor theme="0"/>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0"/>
        <color auto="1"/>
        <name val="Arial"/>
        <scheme val="none"/>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i val="0"/>
        <strike val="0"/>
        <condense val="0"/>
        <extend val="0"/>
        <outline val="0"/>
        <shadow val="0"/>
        <u val="none"/>
        <vertAlign val="baseline"/>
        <sz val="10"/>
        <color auto="1"/>
        <name val="Arial"/>
        <scheme val="none"/>
      </font>
      <alignment horizontal="center" vertical="center" textRotation="0" wrapText="1" indent="0" justifyLastLine="0" shrinkToFit="0" readingOrder="0"/>
    </dxf>
    <dxf>
      <alignment horizontal="left" vertical="bottom" textRotation="0" wrapText="0" indent="0" justifyLastLine="0" shrinkToFit="0" readingOrder="0"/>
    </dxf>
    <dxf>
      <numFmt numFmtId="7" formatCode="#,##0.00;\-#,##0.00"/>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border outline="0">
        <top style="thin">
          <color theme="5"/>
        </top>
        <bottom style="thin">
          <color theme="5"/>
        </bottom>
      </border>
    </dxf>
    <dxf>
      <border outline="0">
        <bottom style="thin">
          <color theme="5"/>
        </bottom>
      </border>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scheme val="none"/>
      </font>
      <numFmt numFmtId="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font>
        <b val="0"/>
        <i val="0"/>
        <strike val="0"/>
        <condense val="0"/>
        <extend val="0"/>
        <outline val="0"/>
        <shadow val="0"/>
        <u val="none"/>
        <vertAlign val="baseline"/>
        <sz val="10"/>
        <color auto="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i val="0"/>
        <strike val="0"/>
        <condense val="0"/>
        <extend val="0"/>
        <outline val="0"/>
        <shadow val="0"/>
        <u val="none"/>
        <vertAlign val="baseline"/>
        <sz val="12"/>
        <color indexed="8"/>
        <name val="Calibri"/>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Calibri"/>
        <scheme val="none"/>
      </font>
      <numFmt numFmtId="30" formatCode="@"/>
      <fill>
        <patternFill patternType="none">
          <fgColor indexed="64"/>
          <bgColor indexed="65"/>
        </patternFill>
      </fill>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medium">
          <color indexed="64"/>
        </top>
        <bottom style="thin">
          <color indexed="64"/>
        </bottom>
      </border>
    </dxf>
    <dxf>
      <border outline="0">
        <bottom style="medium">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auto="1"/>
        <name val="Verdana"/>
        <scheme val="none"/>
      </font>
      <alignment horizontal="left"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0"/>
        <color auto="1"/>
        <name val="Arial"/>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
      <font>
        <b/>
        <i val="0"/>
        <strike val="0"/>
        <condense val="0"/>
        <extend val="0"/>
        <outline val="0"/>
        <shadow val="0"/>
        <u val="none"/>
        <vertAlign val="baseline"/>
        <sz val="10"/>
        <color auto="1"/>
        <name val="Arial"/>
        <scheme val="none"/>
      </font>
      <alignment horizontal="center" vertical="center" textRotation="0" wrapText="1" indent="0" justifyLastLine="0" shrinkToFit="0" readingOrder="0"/>
    </dxf>
  </dxfs>
  <tableStyles count="1" defaultTableStyle="TableStyleMedium9" defaultPivotStyle="PivotStyleLight16">
    <tableStyle name="Estilo de tabla dinámica 1" table="0" count="0" xr9:uid="{00000000-0011-0000-FFFF-FFFF00000000}"/>
  </tableStyles>
  <colors>
    <mruColors>
      <color rgb="FF1E09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customXml" Target="../customXml/item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microsoft.com/office/2017/10/relationships/person" Target="persons/person.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0.gif"/><Relationship Id="rId3" Type="http://schemas.openxmlformats.org/officeDocument/2006/relationships/image" Target="../media/image5.png"/><Relationship Id="rId7" Type="http://schemas.openxmlformats.org/officeDocument/2006/relationships/image" Target="../media/image9.jpe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 Id="rId9" Type="http://schemas.openxmlformats.org/officeDocument/2006/relationships/image" Target="../media/image11.png"/></Relationships>
</file>

<file path=xl/drawings/_rels/drawing3.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3.png"/><Relationship Id="rId1" Type="http://schemas.openxmlformats.org/officeDocument/2006/relationships/image" Target="../media/image12.wmf"/><Relationship Id="rId4" Type="http://schemas.openxmlformats.org/officeDocument/2006/relationships/image" Target="../media/image14.png"/></Relationships>
</file>

<file path=xl/drawings/_rels/drawing4.xml.rels><?xml version="1.0" encoding="UTF-8" standalone="yes"?>
<Relationships xmlns="http://schemas.openxmlformats.org/package/2006/relationships"><Relationship Id="rId1" Type="http://schemas.openxmlformats.org/officeDocument/2006/relationships/image" Target="../media/image15.png"/></Relationships>
</file>

<file path=xl/drawings/_rels/drawing5.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3.png"/><Relationship Id="rId1" Type="http://schemas.openxmlformats.org/officeDocument/2006/relationships/image" Target="../media/image12.wmf"/></Relationships>
</file>

<file path=xl/drawings/_rels/drawing7.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9.xml.rels><?xml version="1.0" encoding="UTF-8" standalone="yes"?>
<Relationships xmlns="http://schemas.openxmlformats.org/package/2006/relationships"><Relationship Id="rId2" Type="http://schemas.openxmlformats.org/officeDocument/2006/relationships/image" Target="../media/image21.jpg"/><Relationship Id="rId1" Type="http://schemas.openxmlformats.org/officeDocument/2006/relationships/image" Target="../media/image2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2.emf"/></Relationships>
</file>

<file path=xl/drawings/_rels/drawing11.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25.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7.jpeg"/><Relationship Id="rId1" Type="http://schemas.openxmlformats.org/officeDocument/2006/relationships/image" Target="../media/image26.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8.jpeg"/><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3" Type="http://schemas.openxmlformats.org/officeDocument/2006/relationships/image" Target="../media/image29.jpeg"/><Relationship Id="rId2" Type="http://schemas.openxmlformats.org/officeDocument/2006/relationships/image" Target="../media/image3.png"/><Relationship Id="rId1" Type="http://schemas.openxmlformats.org/officeDocument/2006/relationships/image" Target="../media/image12.wmf"/></Relationships>
</file>

<file path=xl/drawings/_rels/drawing16.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2.jpeg"/><Relationship Id="rId1" Type="http://schemas.openxmlformats.org/officeDocument/2006/relationships/image" Target="../media/image30.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3" Type="http://schemas.openxmlformats.org/officeDocument/2006/relationships/image" Target="../media/image29.jpeg"/><Relationship Id="rId2" Type="http://schemas.openxmlformats.org/officeDocument/2006/relationships/image" Target="../media/image3.png"/><Relationship Id="rId1" Type="http://schemas.openxmlformats.org/officeDocument/2006/relationships/image" Target="../media/image12.w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twoCellAnchor editAs="oneCell">
    <xdr:from>
      <xdr:col>1</xdr:col>
      <xdr:colOff>4419600</xdr:colOff>
      <xdr:row>628</xdr:row>
      <xdr:rowOff>285750</xdr:rowOff>
    </xdr:from>
    <xdr:to>
      <xdr:col>3</xdr:col>
      <xdr:colOff>3615449</xdr:colOff>
      <xdr:row>636</xdr:row>
      <xdr:rowOff>238125</xdr:rowOff>
    </xdr:to>
    <xdr:pic>
      <xdr:nvPicPr>
        <xdr:cNvPr id="2" name="2 Imagen">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81600" y="257556000"/>
          <a:ext cx="6972300" cy="3457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0</xdr:colOff>
      <xdr:row>150</xdr:row>
      <xdr:rowOff>0</xdr:rowOff>
    </xdr:from>
    <xdr:to>
      <xdr:col>20</xdr:col>
      <xdr:colOff>3419952</xdr:colOff>
      <xdr:row>152</xdr:row>
      <xdr:rowOff>248245</xdr:rowOff>
    </xdr:to>
    <xdr:pic>
      <xdr:nvPicPr>
        <xdr:cNvPr id="3" name="Imagen 2">
          <a:extLst>
            <a:ext uri="{FF2B5EF4-FFF2-40B4-BE49-F238E27FC236}">
              <a16:creationId xmlns:a16="http://schemas.microsoft.com/office/drawing/2014/main" id="{4D45641D-E2FE-536F-CF4C-F6C6A0E351E6}"/>
            </a:ext>
          </a:extLst>
        </xdr:cNvPr>
        <xdr:cNvPicPr>
          <a:picLocks noChangeAspect="1"/>
        </xdr:cNvPicPr>
      </xdr:nvPicPr>
      <xdr:blipFill>
        <a:blip xmlns:r="http://schemas.openxmlformats.org/officeDocument/2006/relationships" r:embed="rId2"/>
        <a:stretch>
          <a:fillRect/>
        </a:stretch>
      </xdr:blipFill>
      <xdr:spPr>
        <a:xfrm>
          <a:off x="37486897" y="65689655"/>
          <a:ext cx="3419952" cy="112410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34</xdr:col>
      <xdr:colOff>19960</xdr:colOff>
      <xdr:row>3</xdr:row>
      <xdr:rowOff>84113</xdr:rowOff>
    </xdr:from>
    <xdr:to>
      <xdr:col>38</xdr:col>
      <xdr:colOff>215427</xdr:colOff>
      <xdr:row>6</xdr:row>
      <xdr:rowOff>132952</xdr:rowOff>
    </xdr:to>
    <xdr:pic>
      <xdr:nvPicPr>
        <xdr:cNvPr id="3" name="Imagen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3866" y="738957"/>
          <a:ext cx="1195592" cy="4417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138322</xdr:colOff>
      <xdr:row>1</xdr:row>
      <xdr:rowOff>152883</xdr:rowOff>
    </xdr:from>
    <xdr:to>
      <xdr:col>5</xdr:col>
      <xdr:colOff>144130</xdr:colOff>
      <xdr:row>5</xdr:row>
      <xdr:rowOff>29766</xdr:rowOff>
    </xdr:to>
    <xdr:pic>
      <xdr:nvPicPr>
        <xdr:cNvPr id="4" name="Imagen 3" descr="Resultado de imagen para logo senasa">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1197" y="402914"/>
          <a:ext cx="1005933" cy="5436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25</xdr:col>
      <xdr:colOff>182446</xdr:colOff>
      <xdr:row>1</xdr:row>
      <xdr:rowOff>64433</xdr:rowOff>
    </xdr:from>
    <xdr:to>
      <xdr:col>28</xdr:col>
      <xdr:colOff>178593</xdr:colOff>
      <xdr:row>5</xdr:row>
      <xdr:rowOff>84136</xdr:rowOff>
    </xdr:to>
    <xdr:pic>
      <xdr:nvPicPr>
        <xdr:cNvPr id="5" name="Imagen 4" descr="Imagen relacionada">
          <a:extLst>
            <a:ext uri="{FF2B5EF4-FFF2-40B4-BE49-F238E27FC236}">
              <a16:creationId xmlns:a16="http://schemas.microsoft.com/office/drawing/2014/main" id="{00000000-0008-0000-02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26071" y="314464"/>
          <a:ext cx="746241" cy="6864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65481</xdr:colOff>
      <xdr:row>1</xdr:row>
      <xdr:rowOff>42377</xdr:rowOff>
    </xdr:from>
    <xdr:to>
      <xdr:col>9</xdr:col>
      <xdr:colOff>178590</xdr:colOff>
      <xdr:row>5</xdr:row>
      <xdr:rowOff>114262</xdr:rowOff>
    </xdr:to>
    <xdr:pic>
      <xdr:nvPicPr>
        <xdr:cNvPr id="2" name="Imagen 1">
          <a:extLst>
            <a:ext uri="{FF2B5EF4-FFF2-40B4-BE49-F238E27FC236}">
              <a16:creationId xmlns:a16="http://schemas.microsoft.com/office/drawing/2014/main" id="{23708AD7-0AB0-434F-6C41-44556605E18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708544" y="292408"/>
          <a:ext cx="613171" cy="7386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33</xdr:col>
      <xdr:colOff>0</xdr:colOff>
      <xdr:row>13</xdr:row>
      <xdr:rowOff>0</xdr:rowOff>
    </xdr:from>
    <xdr:to>
      <xdr:col>34</xdr:col>
      <xdr:colOff>57150</xdr:colOff>
      <xdr:row>14</xdr:row>
      <xdr:rowOff>57150</xdr:rowOff>
    </xdr:to>
    <xdr:sp macro="" textlink="">
      <xdr:nvSpPr>
        <xdr:cNvPr id="4100" name="AutoShape 4">
          <a:extLst>
            <a:ext uri="{FF2B5EF4-FFF2-40B4-BE49-F238E27FC236}">
              <a16:creationId xmlns:a16="http://schemas.microsoft.com/office/drawing/2014/main" id="{FD2E7674-D4F8-7C39-DE0A-B61968CB90FA}"/>
            </a:ext>
          </a:extLst>
        </xdr:cNvPr>
        <xdr:cNvSpPr>
          <a:spLocks noChangeAspect="1" noChangeArrowheads="1"/>
        </xdr:cNvSpPr>
      </xdr:nvSpPr>
      <xdr:spPr bwMode="auto">
        <a:xfrm>
          <a:off x="8067675" y="2486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29763</xdr:colOff>
      <xdr:row>1</xdr:row>
      <xdr:rowOff>65484</xdr:rowOff>
    </xdr:from>
    <xdr:to>
      <xdr:col>12</xdr:col>
      <xdr:colOff>130965</xdr:colOff>
      <xdr:row>6</xdr:row>
      <xdr:rowOff>16744</xdr:rowOff>
    </xdr:to>
    <xdr:pic>
      <xdr:nvPicPr>
        <xdr:cNvPr id="6" name="Imagen 5">
          <a:extLst>
            <a:ext uri="{FF2B5EF4-FFF2-40B4-BE49-F238E27FC236}">
              <a16:creationId xmlns:a16="http://schemas.microsoft.com/office/drawing/2014/main" id="{60466E46-1BA7-6FAD-4729-99DA7EDD7E3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2422919" y="315515"/>
          <a:ext cx="601265" cy="7489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220262</xdr:colOff>
      <xdr:row>1</xdr:row>
      <xdr:rowOff>108303</xdr:rowOff>
    </xdr:from>
    <xdr:to>
      <xdr:col>15</xdr:col>
      <xdr:colOff>77387</xdr:colOff>
      <xdr:row>6</xdr:row>
      <xdr:rowOff>12021</xdr:rowOff>
    </xdr:to>
    <xdr:pic>
      <xdr:nvPicPr>
        <xdr:cNvPr id="8" name="Imagen 7">
          <a:extLst>
            <a:ext uri="{FF2B5EF4-FFF2-40B4-BE49-F238E27FC236}">
              <a16:creationId xmlns:a16="http://schemas.microsoft.com/office/drawing/2014/main" id="{094A5E83-27E3-7064-EF80-F8F23A94DF15}"/>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3113481" y="358334"/>
          <a:ext cx="607219" cy="7014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184546</xdr:colOff>
      <xdr:row>1</xdr:row>
      <xdr:rowOff>89759</xdr:rowOff>
    </xdr:from>
    <xdr:to>
      <xdr:col>17</xdr:col>
      <xdr:colOff>248714</xdr:colOff>
      <xdr:row>6</xdr:row>
      <xdr:rowOff>11907</xdr:rowOff>
    </xdr:to>
    <xdr:pic>
      <xdr:nvPicPr>
        <xdr:cNvPr id="9" name="Imagen 8">
          <a:extLst>
            <a:ext uri="{FF2B5EF4-FFF2-40B4-BE49-F238E27FC236}">
              <a16:creationId xmlns:a16="http://schemas.microsoft.com/office/drawing/2014/main" id="{7C26F1D6-0850-4F51-9EBD-76D0ACC229B5}"/>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827859" y="339790"/>
          <a:ext cx="564230" cy="719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184546</xdr:colOff>
      <xdr:row>1</xdr:row>
      <xdr:rowOff>76972</xdr:rowOff>
    </xdr:from>
    <xdr:to>
      <xdr:col>21</xdr:col>
      <xdr:colOff>53575</xdr:colOff>
      <xdr:row>5</xdr:row>
      <xdr:rowOff>126047</xdr:rowOff>
    </xdr:to>
    <xdr:pic>
      <xdr:nvPicPr>
        <xdr:cNvPr id="10" name="Imagen 9">
          <a:extLst>
            <a:ext uri="{FF2B5EF4-FFF2-40B4-BE49-F238E27FC236}">
              <a16:creationId xmlns:a16="http://schemas.microsoft.com/office/drawing/2014/main" id="{DA51AB1B-4C3D-55DA-7F2F-2BF472725D1C}"/>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4577952" y="327003"/>
          <a:ext cx="619123" cy="715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148828</xdr:colOff>
      <xdr:row>1</xdr:row>
      <xdr:rowOff>17860</xdr:rowOff>
    </xdr:from>
    <xdr:to>
      <xdr:col>24</xdr:col>
      <xdr:colOff>180553</xdr:colOff>
      <xdr:row>6</xdr:row>
      <xdr:rowOff>1960</xdr:rowOff>
    </xdr:to>
    <xdr:pic>
      <xdr:nvPicPr>
        <xdr:cNvPr id="11" name="Imagen 10" descr="Un dibujo de una persona con un plato de comida&#10;&#10;Descripción generada automáticamente con confianza baja">
          <a:extLst>
            <a:ext uri="{FF2B5EF4-FFF2-40B4-BE49-F238E27FC236}">
              <a16:creationId xmlns:a16="http://schemas.microsoft.com/office/drawing/2014/main" id="{6DDA9334-C77A-2D4B-951D-A866CD762CB9}"/>
            </a:ext>
          </a:extLst>
        </xdr:cNvPr>
        <xdr:cNvPicPr>
          <a:picLocks noChangeAspect="1"/>
        </xdr:cNvPicPr>
      </xdr:nvPicPr>
      <xdr:blipFill>
        <a:blip xmlns:r="http://schemas.openxmlformats.org/officeDocument/2006/relationships" r:embed="rId9"/>
        <a:stretch>
          <a:fillRect/>
        </a:stretch>
      </xdr:blipFill>
      <xdr:spPr>
        <a:xfrm>
          <a:off x="5292328" y="267891"/>
          <a:ext cx="781819" cy="78181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33</xdr:col>
      <xdr:colOff>0</xdr:colOff>
      <xdr:row>60</xdr:row>
      <xdr:rowOff>0</xdr:rowOff>
    </xdr:from>
    <xdr:to>
      <xdr:col>33</xdr:col>
      <xdr:colOff>0</xdr:colOff>
      <xdr:row>60</xdr:row>
      <xdr:rowOff>0</xdr:rowOff>
    </xdr:to>
    <xdr:grpSp>
      <xdr:nvGrpSpPr>
        <xdr:cNvPr id="2" name="Group 108">
          <a:extLst>
            <a:ext uri="{FF2B5EF4-FFF2-40B4-BE49-F238E27FC236}">
              <a16:creationId xmlns:a16="http://schemas.microsoft.com/office/drawing/2014/main" id="{00000000-0008-0000-0600-000002000000}"/>
            </a:ext>
          </a:extLst>
        </xdr:cNvPr>
        <xdr:cNvGrpSpPr>
          <a:grpSpLocks/>
        </xdr:cNvGrpSpPr>
      </xdr:nvGrpSpPr>
      <xdr:grpSpPr bwMode="auto">
        <a:xfrm>
          <a:off x="8964254" y="11422319"/>
          <a:ext cx="0" cy="0"/>
          <a:chOff x="110530132" y="107927479"/>
          <a:chExt cx="3196335" cy="4369138"/>
        </a:xfrm>
      </xdr:grpSpPr>
      <xdr:pic>
        <xdr:nvPicPr>
          <xdr:cNvPr id="3" name="Picture 109" descr="j0152876">
            <a:extLst>
              <a:ext uri="{FF2B5EF4-FFF2-40B4-BE49-F238E27FC236}">
                <a16:creationId xmlns:a16="http://schemas.microsoft.com/office/drawing/2014/main" id="{00000000-0008-0000-0600-000003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162977" y="111757161"/>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4" name="Picture 110" descr="j0152876">
            <a:extLst>
              <a:ext uri="{FF2B5EF4-FFF2-40B4-BE49-F238E27FC236}">
                <a16:creationId xmlns:a16="http://schemas.microsoft.com/office/drawing/2014/main" id="{00000000-0008-0000-0600-000004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11742416"/>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5" name="Picture 111" descr="j0152876">
            <a:extLst>
              <a:ext uri="{FF2B5EF4-FFF2-40B4-BE49-F238E27FC236}">
                <a16:creationId xmlns:a16="http://schemas.microsoft.com/office/drawing/2014/main" id="{00000000-0008-0000-0600-000005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11202960"/>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6" name="Picture 112" descr="j0152876">
            <a:extLst>
              <a:ext uri="{FF2B5EF4-FFF2-40B4-BE49-F238E27FC236}">
                <a16:creationId xmlns:a16="http://schemas.microsoft.com/office/drawing/2014/main" id="{00000000-0008-0000-0600-000006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10678249"/>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7" name="Picture 113" descr="j0152876">
            <a:extLst>
              <a:ext uri="{FF2B5EF4-FFF2-40B4-BE49-F238E27FC236}">
                <a16:creationId xmlns:a16="http://schemas.microsoft.com/office/drawing/2014/main" id="{00000000-0008-0000-0600-000007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10138793"/>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8" name="Picture 114" descr="j0152876">
            <a:extLst>
              <a:ext uri="{FF2B5EF4-FFF2-40B4-BE49-F238E27FC236}">
                <a16:creationId xmlns:a16="http://schemas.microsoft.com/office/drawing/2014/main" id="{00000000-0008-0000-0600-000008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09615277"/>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9" name="Picture 115" descr="j0152876">
            <a:extLst>
              <a:ext uri="{FF2B5EF4-FFF2-40B4-BE49-F238E27FC236}">
                <a16:creationId xmlns:a16="http://schemas.microsoft.com/office/drawing/2014/main" id="{00000000-0008-0000-0600-000009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09050355"/>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10" name="Picture 116" descr="j0152876">
            <a:extLst>
              <a:ext uri="{FF2B5EF4-FFF2-40B4-BE49-F238E27FC236}">
                <a16:creationId xmlns:a16="http://schemas.microsoft.com/office/drawing/2014/main" id="{00000000-0008-0000-0600-00000A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08472273"/>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11" name="Picture 117" descr="j0152876">
            <a:extLst>
              <a:ext uri="{FF2B5EF4-FFF2-40B4-BE49-F238E27FC236}">
                <a16:creationId xmlns:a16="http://schemas.microsoft.com/office/drawing/2014/main" id="{00000000-0008-0000-0600-00000B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07927479"/>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12" name="Picture 118" descr="j0152876">
            <a:extLst>
              <a:ext uri="{FF2B5EF4-FFF2-40B4-BE49-F238E27FC236}">
                <a16:creationId xmlns:a16="http://schemas.microsoft.com/office/drawing/2014/main" id="{00000000-0008-0000-0600-00000C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159098" y="107927479"/>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13" name="Picture 119" descr="j0152876">
            <a:extLst>
              <a:ext uri="{FF2B5EF4-FFF2-40B4-BE49-F238E27FC236}">
                <a16:creationId xmlns:a16="http://schemas.microsoft.com/office/drawing/2014/main" id="{00000000-0008-0000-0600-00000D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351689" y="107927479"/>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14" name="Picture 120" descr="j0152876">
            <a:extLst>
              <a:ext uri="{FF2B5EF4-FFF2-40B4-BE49-F238E27FC236}">
                <a16:creationId xmlns:a16="http://schemas.microsoft.com/office/drawing/2014/main" id="{00000000-0008-0000-0600-00000E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07932817"/>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15" name="Picture 121" descr="j0152876">
            <a:extLst>
              <a:ext uri="{FF2B5EF4-FFF2-40B4-BE49-F238E27FC236}">
                <a16:creationId xmlns:a16="http://schemas.microsoft.com/office/drawing/2014/main" id="{00000000-0008-0000-0600-00000F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08520425"/>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16" name="Picture 122" descr="j0152876">
            <a:extLst>
              <a:ext uri="{FF2B5EF4-FFF2-40B4-BE49-F238E27FC236}">
                <a16:creationId xmlns:a16="http://schemas.microsoft.com/office/drawing/2014/main" id="{00000000-0008-0000-0600-000010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09080584"/>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17" name="Picture 123" descr="j0152876">
            <a:extLst>
              <a:ext uri="{FF2B5EF4-FFF2-40B4-BE49-F238E27FC236}">
                <a16:creationId xmlns:a16="http://schemas.microsoft.com/office/drawing/2014/main" id="{00000000-0008-0000-0600-000011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10159341"/>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18" name="Picture 124" descr="j0152876">
            <a:extLst>
              <a:ext uri="{FF2B5EF4-FFF2-40B4-BE49-F238E27FC236}">
                <a16:creationId xmlns:a16="http://schemas.microsoft.com/office/drawing/2014/main" id="{00000000-0008-0000-0600-000012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09620040"/>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19" name="Picture 125" descr="j0152876">
            <a:extLst>
              <a:ext uri="{FF2B5EF4-FFF2-40B4-BE49-F238E27FC236}">
                <a16:creationId xmlns:a16="http://schemas.microsoft.com/office/drawing/2014/main" id="{00000000-0008-0000-0600-000013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10698797"/>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20" name="Picture 126" descr="j0152876">
            <a:extLst>
              <a:ext uri="{FF2B5EF4-FFF2-40B4-BE49-F238E27FC236}">
                <a16:creationId xmlns:a16="http://schemas.microsoft.com/office/drawing/2014/main" id="{00000000-0008-0000-0600-000014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11220918"/>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21" name="Picture 127" descr="j0152876">
            <a:extLst>
              <a:ext uri="{FF2B5EF4-FFF2-40B4-BE49-F238E27FC236}">
                <a16:creationId xmlns:a16="http://schemas.microsoft.com/office/drawing/2014/main" id="{00000000-0008-0000-0600-000015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11757161"/>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22" name="Picture 128" descr="j0152876">
            <a:extLst>
              <a:ext uri="{FF2B5EF4-FFF2-40B4-BE49-F238E27FC236}">
                <a16:creationId xmlns:a16="http://schemas.microsoft.com/office/drawing/2014/main" id="{00000000-0008-0000-0600-000016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351689" y="111757161"/>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grpSp>
    <xdr:clientData/>
  </xdr:twoCellAnchor>
  <xdr:twoCellAnchor>
    <xdr:from>
      <xdr:col>33</xdr:col>
      <xdr:colOff>0</xdr:colOff>
      <xdr:row>60</xdr:row>
      <xdr:rowOff>0</xdr:rowOff>
    </xdr:from>
    <xdr:to>
      <xdr:col>33</xdr:col>
      <xdr:colOff>0</xdr:colOff>
      <xdr:row>60</xdr:row>
      <xdr:rowOff>0</xdr:rowOff>
    </xdr:to>
    <xdr:grpSp>
      <xdr:nvGrpSpPr>
        <xdr:cNvPr id="23" name="Group 129">
          <a:extLst>
            <a:ext uri="{FF2B5EF4-FFF2-40B4-BE49-F238E27FC236}">
              <a16:creationId xmlns:a16="http://schemas.microsoft.com/office/drawing/2014/main" id="{00000000-0008-0000-0600-000017000000}"/>
            </a:ext>
          </a:extLst>
        </xdr:cNvPr>
        <xdr:cNvGrpSpPr>
          <a:grpSpLocks/>
        </xdr:cNvGrpSpPr>
      </xdr:nvGrpSpPr>
      <xdr:grpSpPr bwMode="auto">
        <a:xfrm>
          <a:off x="8964254" y="11422319"/>
          <a:ext cx="0" cy="0"/>
          <a:chOff x="110530132" y="107927479"/>
          <a:chExt cx="3196335" cy="4369138"/>
        </a:xfrm>
      </xdr:grpSpPr>
      <xdr:pic>
        <xdr:nvPicPr>
          <xdr:cNvPr id="24" name="Picture 130" descr="j0152876">
            <a:extLst>
              <a:ext uri="{FF2B5EF4-FFF2-40B4-BE49-F238E27FC236}">
                <a16:creationId xmlns:a16="http://schemas.microsoft.com/office/drawing/2014/main" id="{00000000-0008-0000-0600-000018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162977" y="111757161"/>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25" name="Picture 131" descr="j0152876">
            <a:extLst>
              <a:ext uri="{FF2B5EF4-FFF2-40B4-BE49-F238E27FC236}">
                <a16:creationId xmlns:a16="http://schemas.microsoft.com/office/drawing/2014/main" id="{00000000-0008-0000-0600-000019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11742416"/>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26" name="Picture 132" descr="j0152876">
            <a:extLst>
              <a:ext uri="{FF2B5EF4-FFF2-40B4-BE49-F238E27FC236}">
                <a16:creationId xmlns:a16="http://schemas.microsoft.com/office/drawing/2014/main" id="{00000000-0008-0000-0600-00001A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11202960"/>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27" name="Picture 133" descr="j0152876">
            <a:extLst>
              <a:ext uri="{FF2B5EF4-FFF2-40B4-BE49-F238E27FC236}">
                <a16:creationId xmlns:a16="http://schemas.microsoft.com/office/drawing/2014/main" id="{00000000-0008-0000-0600-00001B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10678249"/>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28" name="Picture 134" descr="j0152876">
            <a:extLst>
              <a:ext uri="{FF2B5EF4-FFF2-40B4-BE49-F238E27FC236}">
                <a16:creationId xmlns:a16="http://schemas.microsoft.com/office/drawing/2014/main" id="{00000000-0008-0000-0600-00001C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10138793"/>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29" name="Picture 135" descr="j0152876">
            <a:extLst>
              <a:ext uri="{FF2B5EF4-FFF2-40B4-BE49-F238E27FC236}">
                <a16:creationId xmlns:a16="http://schemas.microsoft.com/office/drawing/2014/main" id="{00000000-0008-0000-0600-00001D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09615277"/>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30" name="Picture 136" descr="j0152876">
            <a:extLst>
              <a:ext uri="{FF2B5EF4-FFF2-40B4-BE49-F238E27FC236}">
                <a16:creationId xmlns:a16="http://schemas.microsoft.com/office/drawing/2014/main" id="{00000000-0008-0000-0600-00001E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09050355"/>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31" name="Picture 137" descr="j0152876">
            <a:extLst>
              <a:ext uri="{FF2B5EF4-FFF2-40B4-BE49-F238E27FC236}">
                <a16:creationId xmlns:a16="http://schemas.microsoft.com/office/drawing/2014/main" id="{00000000-0008-0000-0600-00001F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08472273"/>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32" name="Picture 138" descr="j0152876">
            <a:extLst>
              <a:ext uri="{FF2B5EF4-FFF2-40B4-BE49-F238E27FC236}">
                <a16:creationId xmlns:a16="http://schemas.microsoft.com/office/drawing/2014/main" id="{00000000-0008-0000-0600-000020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07927479"/>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33" name="Picture 139" descr="j0152876">
            <a:extLst>
              <a:ext uri="{FF2B5EF4-FFF2-40B4-BE49-F238E27FC236}">
                <a16:creationId xmlns:a16="http://schemas.microsoft.com/office/drawing/2014/main" id="{00000000-0008-0000-0600-000021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159098" y="107927479"/>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34" name="Picture 140" descr="j0152876">
            <a:extLst>
              <a:ext uri="{FF2B5EF4-FFF2-40B4-BE49-F238E27FC236}">
                <a16:creationId xmlns:a16="http://schemas.microsoft.com/office/drawing/2014/main" id="{00000000-0008-0000-0600-000022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351689" y="107927479"/>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35" name="Picture 141" descr="j0152876">
            <a:extLst>
              <a:ext uri="{FF2B5EF4-FFF2-40B4-BE49-F238E27FC236}">
                <a16:creationId xmlns:a16="http://schemas.microsoft.com/office/drawing/2014/main" id="{00000000-0008-0000-0600-000023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07932817"/>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36" name="Picture 142" descr="j0152876">
            <a:extLst>
              <a:ext uri="{FF2B5EF4-FFF2-40B4-BE49-F238E27FC236}">
                <a16:creationId xmlns:a16="http://schemas.microsoft.com/office/drawing/2014/main" id="{00000000-0008-0000-0600-000024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08520425"/>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37" name="Picture 143" descr="j0152876">
            <a:extLst>
              <a:ext uri="{FF2B5EF4-FFF2-40B4-BE49-F238E27FC236}">
                <a16:creationId xmlns:a16="http://schemas.microsoft.com/office/drawing/2014/main" id="{00000000-0008-0000-0600-000025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09080584"/>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38" name="Picture 144" descr="j0152876">
            <a:extLst>
              <a:ext uri="{FF2B5EF4-FFF2-40B4-BE49-F238E27FC236}">
                <a16:creationId xmlns:a16="http://schemas.microsoft.com/office/drawing/2014/main" id="{00000000-0008-0000-0600-000026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10159341"/>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39" name="Picture 145" descr="j0152876">
            <a:extLst>
              <a:ext uri="{FF2B5EF4-FFF2-40B4-BE49-F238E27FC236}">
                <a16:creationId xmlns:a16="http://schemas.microsoft.com/office/drawing/2014/main" id="{00000000-0008-0000-0600-000027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09620040"/>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40" name="Picture 146" descr="j0152876">
            <a:extLst>
              <a:ext uri="{FF2B5EF4-FFF2-40B4-BE49-F238E27FC236}">
                <a16:creationId xmlns:a16="http://schemas.microsoft.com/office/drawing/2014/main" id="{00000000-0008-0000-0600-000028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10698797"/>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41" name="Picture 147" descr="j0152876">
            <a:extLst>
              <a:ext uri="{FF2B5EF4-FFF2-40B4-BE49-F238E27FC236}">
                <a16:creationId xmlns:a16="http://schemas.microsoft.com/office/drawing/2014/main" id="{00000000-0008-0000-0600-000029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11220918"/>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42" name="Picture 148" descr="j0152876">
            <a:extLst>
              <a:ext uri="{FF2B5EF4-FFF2-40B4-BE49-F238E27FC236}">
                <a16:creationId xmlns:a16="http://schemas.microsoft.com/office/drawing/2014/main" id="{00000000-0008-0000-0600-00002A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11757161"/>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43" name="Picture 149" descr="j0152876">
            <a:extLst>
              <a:ext uri="{FF2B5EF4-FFF2-40B4-BE49-F238E27FC236}">
                <a16:creationId xmlns:a16="http://schemas.microsoft.com/office/drawing/2014/main" id="{00000000-0008-0000-0600-00002B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351689" y="111757161"/>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grpSp>
    <xdr:clientData/>
  </xdr:twoCellAnchor>
  <xdr:twoCellAnchor editAs="oneCell">
    <xdr:from>
      <xdr:col>17</xdr:col>
      <xdr:colOff>16565</xdr:colOff>
      <xdr:row>0</xdr:row>
      <xdr:rowOff>41413</xdr:rowOff>
    </xdr:from>
    <xdr:to>
      <xdr:col>25</xdr:col>
      <xdr:colOff>107675</xdr:colOff>
      <xdr:row>4</xdr:row>
      <xdr:rowOff>56389</xdr:rowOff>
    </xdr:to>
    <xdr:pic>
      <xdr:nvPicPr>
        <xdr:cNvPr id="44" name="Imagen 43">
          <a:extLst>
            <a:ext uri="{FF2B5EF4-FFF2-40B4-BE49-F238E27FC236}">
              <a16:creationId xmlns:a16="http://schemas.microsoft.com/office/drawing/2014/main" id="{00000000-0008-0000-0600-00002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497456" y="41413"/>
          <a:ext cx="2078935" cy="7769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xdr:col>
      <xdr:colOff>146546</xdr:colOff>
      <xdr:row>53</xdr:row>
      <xdr:rowOff>114152</xdr:rowOff>
    </xdr:from>
    <xdr:to>
      <xdr:col>27</xdr:col>
      <xdr:colOff>171396</xdr:colOff>
      <xdr:row>57</xdr:row>
      <xdr:rowOff>0</xdr:rowOff>
    </xdr:to>
    <xdr:pic>
      <xdr:nvPicPr>
        <xdr:cNvPr id="45" name="Picture 2" descr="Diapositiva2">
          <a:extLst>
            <a:ext uri="{FF2B5EF4-FFF2-40B4-BE49-F238E27FC236}">
              <a16:creationId xmlns:a16="http://schemas.microsoft.com/office/drawing/2014/main" id="{00000000-0008-0000-0600-00002D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915316" y="9785100"/>
          <a:ext cx="1745495" cy="838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105397</xdr:colOff>
      <xdr:row>52</xdr:row>
      <xdr:rowOff>186481</xdr:rowOff>
    </xdr:from>
    <xdr:to>
      <xdr:col>4</xdr:col>
      <xdr:colOff>217109</xdr:colOff>
      <xdr:row>57</xdr:row>
      <xdr:rowOff>107606</xdr:rowOff>
    </xdr:to>
    <xdr:pic>
      <xdr:nvPicPr>
        <xdr:cNvPr id="46" name="Imagen 45">
          <a:extLst>
            <a:ext uri="{FF2B5EF4-FFF2-40B4-BE49-F238E27FC236}">
              <a16:creationId xmlns:a16="http://schemas.microsoft.com/office/drawing/2014/main" id="{00000000-0008-0000-0600-00002E000000}"/>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t="4153" b="3418"/>
        <a:stretch/>
      </xdr:blipFill>
      <xdr:spPr bwMode="auto">
        <a:xfrm rot="10674012">
          <a:off x="259026" y="9665392"/>
          <a:ext cx="1793950" cy="10656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21</xdr:col>
      <xdr:colOff>0</xdr:colOff>
      <xdr:row>25</xdr:row>
      <xdr:rowOff>0</xdr:rowOff>
    </xdr:from>
    <xdr:to>
      <xdr:col>24</xdr:col>
      <xdr:colOff>0</xdr:colOff>
      <xdr:row>26</xdr:row>
      <xdr:rowOff>0</xdr:rowOff>
    </xdr:to>
    <xdr:sp macro="" textlink="">
      <xdr:nvSpPr>
        <xdr:cNvPr id="2" name="Rectangle 1">
          <a:extLst>
            <a:ext uri="{FF2B5EF4-FFF2-40B4-BE49-F238E27FC236}">
              <a16:creationId xmlns:a16="http://schemas.microsoft.com/office/drawing/2014/main" id="{61B0610B-9DBA-4C05-9446-0D51AC3A825F}"/>
            </a:ext>
          </a:extLst>
        </xdr:cNvPr>
        <xdr:cNvSpPr>
          <a:spLocks noChangeArrowheads="1"/>
        </xdr:cNvSpPr>
      </xdr:nvSpPr>
      <xdr:spPr bwMode="auto">
        <a:xfrm>
          <a:off x="5124450" y="4695825"/>
          <a:ext cx="742950" cy="247650"/>
        </a:xfrm>
        <a:prstGeom prst="rect">
          <a:avLst/>
        </a:prstGeom>
        <a:noFill/>
        <a:ln w="9525">
          <a:solidFill>
            <a:srgbClr val="000000"/>
          </a:solidFill>
          <a:miter lim="800000"/>
          <a:headEnd/>
          <a:tailEnd/>
        </a:ln>
        <a:effectLst>
          <a:outerShdw dist="107763" dir="2700000" algn="ctr" rotWithShape="0">
            <a:srgbClr val="808080">
              <a:alpha val="50000"/>
            </a:srgbClr>
          </a:outerShdw>
        </a:effectLst>
        <a:extLst>
          <a:ext uri="{909E8E84-426E-40DD-AFC4-6F175D3DCCD1}">
            <a14:hiddenFill xmlns:a14="http://schemas.microsoft.com/office/drawing/2010/main">
              <a:solidFill>
                <a:srgbClr val="FFFFFF"/>
              </a:solidFill>
            </a14:hiddenFill>
          </a:ext>
        </a:extLst>
      </xdr:spPr>
    </xdr:sp>
    <xdr:clientData/>
  </xdr:twoCellAnchor>
  <xdr:twoCellAnchor>
    <xdr:from>
      <xdr:col>21</xdr:col>
      <xdr:colOff>9525</xdr:colOff>
      <xdr:row>28</xdr:row>
      <xdr:rowOff>38100</xdr:rowOff>
    </xdr:from>
    <xdr:to>
      <xdr:col>24</xdr:col>
      <xdr:colOff>9525</xdr:colOff>
      <xdr:row>29</xdr:row>
      <xdr:rowOff>0</xdr:rowOff>
    </xdr:to>
    <xdr:sp macro="" textlink="">
      <xdr:nvSpPr>
        <xdr:cNvPr id="3" name="Rectangle 1">
          <a:extLst>
            <a:ext uri="{FF2B5EF4-FFF2-40B4-BE49-F238E27FC236}">
              <a16:creationId xmlns:a16="http://schemas.microsoft.com/office/drawing/2014/main" id="{ABCC33B3-72D5-4482-80AA-DDE2AC17C1B5}"/>
            </a:ext>
          </a:extLst>
        </xdr:cNvPr>
        <xdr:cNvSpPr>
          <a:spLocks noChangeArrowheads="1"/>
        </xdr:cNvSpPr>
      </xdr:nvSpPr>
      <xdr:spPr bwMode="auto">
        <a:xfrm>
          <a:off x="5133975" y="5476875"/>
          <a:ext cx="742950" cy="209550"/>
        </a:xfrm>
        <a:prstGeom prst="rect">
          <a:avLst/>
        </a:prstGeom>
        <a:noFill/>
        <a:ln w="9525">
          <a:solidFill>
            <a:srgbClr val="000000"/>
          </a:solidFill>
          <a:miter lim="800000"/>
          <a:headEnd/>
          <a:tailEnd/>
        </a:ln>
        <a:effectLst>
          <a:outerShdw dist="107763" dir="2700000" algn="ctr" rotWithShape="0">
            <a:srgbClr val="808080">
              <a:alpha val="50000"/>
            </a:srgbClr>
          </a:outerShdw>
        </a:effectLst>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38100</xdr:colOff>
      <xdr:row>1</xdr:row>
      <xdr:rowOff>38100</xdr:rowOff>
    </xdr:from>
    <xdr:to>
      <xdr:col>5</xdr:col>
      <xdr:colOff>238125</xdr:colOff>
      <xdr:row>3</xdr:row>
      <xdr:rowOff>161925</xdr:rowOff>
    </xdr:to>
    <xdr:pic>
      <xdr:nvPicPr>
        <xdr:cNvPr id="4" name="2 Imagen">
          <a:extLst>
            <a:ext uri="{FF2B5EF4-FFF2-40B4-BE49-F238E27FC236}">
              <a16:creationId xmlns:a16="http://schemas.microsoft.com/office/drawing/2014/main" id="{1042B7FA-77DA-4B7D-92D0-891956EEE7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9550" y="209550"/>
          <a:ext cx="11906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210110</xdr:colOff>
      <xdr:row>3</xdr:row>
      <xdr:rowOff>105055</xdr:rowOff>
    </xdr:from>
    <xdr:to>
      <xdr:col>7</xdr:col>
      <xdr:colOff>28016</xdr:colOff>
      <xdr:row>5</xdr:row>
      <xdr:rowOff>133071</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5239" y="840441"/>
          <a:ext cx="1386729" cy="518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35018</xdr:colOff>
      <xdr:row>3</xdr:row>
      <xdr:rowOff>42022</xdr:rowOff>
    </xdr:from>
    <xdr:to>
      <xdr:col>16</xdr:col>
      <xdr:colOff>49026</xdr:colOff>
      <xdr:row>5</xdr:row>
      <xdr:rowOff>228607</xdr:rowOff>
    </xdr:to>
    <xdr:pic>
      <xdr:nvPicPr>
        <xdr:cNvPr id="4" name="Imagen 3" descr="Resultado de imagen para logo senasa">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21691" y="777408"/>
          <a:ext cx="1239651" cy="6768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154080</xdr:colOff>
      <xdr:row>3</xdr:row>
      <xdr:rowOff>35017</xdr:rowOff>
    </xdr:from>
    <xdr:to>
      <xdr:col>27</xdr:col>
      <xdr:colOff>41311</xdr:colOff>
      <xdr:row>5</xdr:row>
      <xdr:rowOff>118806</xdr:rowOff>
    </xdr:to>
    <xdr:pic>
      <xdr:nvPicPr>
        <xdr:cNvPr id="5" name="Imagen 4" descr="Imagen relacionada">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27426" y="770403"/>
          <a:ext cx="622617" cy="5740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37</xdr:col>
      <xdr:colOff>0</xdr:colOff>
      <xdr:row>28</xdr:row>
      <xdr:rowOff>0</xdr:rowOff>
    </xdr:from>
    <xdr:to>
      <xdr:col>37</xdr:col>
      <xdr:colOff>0</xdr:colOff>
      <xdr:row>28</xdr:row>
      <xdr:rowOff>0</xdr:rowOff>
    </xdr:to>
    <xdr:grpSp>
      <xdr:nvGrpSpPr>
        <xdr:cNvPr id="2" name="Group 108">
          <a:extLst>
            <a:ext uri="{FF2B5EF4-FFF2-40B4-BE49-F238E27FC236}">
              <a16:creationId xmlns:a16="http://schemas.microsoft.com/office/drawing/2014/main" id="{00000000-0008-0000-0400-000002000000}"/>
            </a:ext>
          </a:extLst>
        </xdr:cNvPr>
        <xdr:cNvGrpSpPr>
          <a:grpSpLocks/>
        </xdr:cNvGrpSpPr>
      </xdr:nvGrpSpPr>
      <xdr:grpSpPr bwMode="auto">
        <a:xfrm>
          <a:off x="9450457" y="6228522"/>
          <a:ext cx="0" cy="0"/>
          <a:chOff x="110530132" y="107927479"/>
          <a:chExt cx="3196335" cy="4369138"/>
        </a:xfrm>
      </xdr:grpSpPr>
      <xdr:pic>
        <xdr:nvPicPr>
          <xdr:cNvPr id="3" name="Picture 109" descr="j0152876">
            <a:extLst>
              <a:ext uri="{FF2B5EF4-FFF2-40B4-BE49-F238E27FC236}">
                <a16:creationId xmlns:a16="http://schemas.microsoft.com/office/drawing/2014/main" id="{00000000-0008-0000-0400-000003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162977" y="111757161"/>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4" name="Picture 110" descr="j0152876">
            <a:extLst>
              <a:ext uri="{FF2B5EF4-FFF2-40B4-BE49-F238E27FC236}">
                <a16:creationId xmlns:a16="http://schemas.microsoft.com/office/drawing/2014/main" id="{00000000-0008-0000-0400-000004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11742416"/>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5" name="Picture 111" descr="j0152876">
            <a:extLst>
              <a:ext uri="{FF2B5EF4-FFF2-40B4-BE49-F238E27FC236}">
                <a16:creationId xmlns:a16="http://schemas.microsoft.com/office/drawing/2014/main" id="{00000000-0008-0000-0400-000005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11202960"/>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6" name="Picture 112" descr="j0152876">
            <a:extLst>
              <a:ext uri="{FF2B5EF4-FFF2-40B4-BE49-F238E27FC236}">
                <a16:creationId xmlns:a16="http://schemas.microsoft.com/office/drawing/2014/main" id="{00000000-0008-0000-0400-000006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10678249"/>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7" name="Picture 113" descr="j0152876">
            <a:extLst>
              <a:ext uri="{FF2B5EF4-FFF2-40B4-BE49-F238E27FC236}">
                <a16:creationId xmlns:a16="http://schemas.microsoft.com/office/drawing/2014/main" id="{00000000-0008-0000-0400-000007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10138793"/>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8" name="Picture 114" descr="j0152876">
            <a:extLst>
              <a:ext uri="{FF2B5EF4-FFF2-40B4-BE49-F238E27FC236}">
                <a16:creationId xmlns:a16="http://schemas.microsoft.com/office/drawing/2014/main" id="{00000000-0008-0000-0400-000008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09615277"/>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9" name="Picture 115" descr="j0152876">
            <a:extLst>
              <a:ext uri="{FF2B5EF4-FFF2-40B4-BE49-F238E27FC236}">
                <a16:creationId xmlns:a16="http://schemas.microsoft.com/office/drawing/2014/main" id="{00000000-0008-0000-0400-000009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09050355"/>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10" name="Picture 116" descr="j0152876">
            <a:extLst>
              <a:ext uri="{FF2B5EF4-FFF2-40B4-BE49-F238E27FC236}">
                <a16:creationId xmlns:a16="http://schemas.microsoft.com/office/drawing/2014/main" id="{00000000-0008-0000-0400-00000A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08472273"/>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11" name="Picture 117" descr="j0152876">
            <a:extLst>
              <a:ext uri="{FF2B5EF4-FFF2-40B4-BE49-F238E27FC236}">
                <a16:creationId xmlns:a16="http://schemas.microsoft.com/office/drawing/2014/main" id="{00000000-0008-0000-0400-00000B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07927479"/>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12" name="Picture 118" descr="j0152876">
            <a:extLst>
              <a:ext uri="{FF2B5EF4-FFF2-40B4-BE49-F238E27FC236}">
                <a16:creationId xmlns:a16="http://schemas.microsoft.com/office/drawing/2014/main" id="{00000000-0008-0000-0400-00000C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159098" y="107927479"/>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13" name="Picture 119" descr="j0152876">
            <a:extLst>
              <a:ext uri="{FF2B5EF4-FFF2-40B4-BE49-F238E27FC236}">
                <a16:creationId xmlns:a16="http://schemas.microsoft.com/office/drawing/2014/main" id="{00000000-0008-0000-0400-00000D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351689" y="107927479"/>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14" name="Picture 120" descr="j0152876">
            <a:extLst>
              <a:ext uri="{FF2B5EF4-FFF2-40B4-BE49-F238E27FC236}">
                <a16:creationId xmlns:a16="http://schemas.microsoft.com/office/drawing/2014/main" id="{00000000-0008-0000-0400-00000E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07932817"/>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15" name="Picture 121" descr="j0152876">
            <a:extLst>
              <a:ext uri="{FF2B5EF4-FFF2-40B4-BE49-F238E27FC236}">
                <a16:creationId xmlns:a16="http://schemas.microsoft.com/office/drawing/2014/main" id="{00000000-0008-0000-0400-00000F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08520425"/>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16" name="Picture 122" descr="j0152876">
            <a:extLst>
              <a:ext uri="{FF2B5EF4-FFF2-40B4-BE49-F238E27FC236}">
                <a16:creationId xmlns:a16="http://schemas.microsoft.com/office/drawing/2014/main" id="{00000000-0008-0000-0400-000010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09080584"/>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17" name="Picture 123" descr="j0152876">
            <a:extLst>
              <a:ext uri="{FF2B5EF4-FFF2-40B4-BE49-F238E27FC236}">
                <a16:creationId xmlns:a16="http://schemas.microsoft.com/office/drawing/2014/main" id="{00000000-0008-0000-0400-000011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10159341"/>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18" name="Picture 124" descr="j0152876">
            <a:extLst>
              <a:ext uri="{FF2B5EF4-FFF2-40B4-BE49-F238E27FC236}">
                <a16:creationId xmlns:a16="http://schemas.microsoft.com/office/drawing/2014/main" id="{00000000-0008-0000-0400-000012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09620040"/>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19" name="Picture 125" descr="j0152876">
            <a:extLst>
              <a:ext uri="{FF2B5EF4-FFF2-40B4-BE49-F238E27FC236}">
                <a16:creationId xmlns:a16="http://schemas.microsoft.com/office/drawing/2014/main" id="{00000000-0008-0000-0400-000013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10698797"/>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20" name="Picture 126" descr="j0152876">
            <a:extLst>
              <a:ext uri="{FF2B5EF4-FFF2-40B4-BE49-F238E27FC236}">
                <a16:creationId xmlns:a16="http://schemas.microsoft.com/office/drawing/2014/main" id="{00000000-0008-0000-0400-000014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11220918"/>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21" name="Picture 127" descr="j0152876">
            <a:extLst>
              <a:ext uri="{FF2B5EF4-FFF2-40B4-BE49-F238E27FC236}">
                <a16:creationId xmlns:a16="http://schemas.microsoft.com/office/drawing/2014/main" id="{00000000-0008-0000-0400-000015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11757161"/>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22" name="Picture 128" descr="j0152876">
            <a:extLst>
              <a:ext uri="{FF2B5EF4-FFF2-40B4-BE49-F238E27FC236}">
                <a16:creationId xmlns:a16="http://schemas.microsoft.com/office/drawing/2014/main" id="{00000000-0008-0000-0400-000016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351689" y="111757161"/>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grpSp>
    <xdr:clientData/>
  </xdr:twoCellAnchor>
  <xdr:twoCellAnchor>
    <xdr:from>
      <xdr:col>37</xdr:col>
      <xdr:colOff>0</xdr:colOff>
      <xdr:row>28</xdr:row>
      <xdr:rowOff>0</xdr:rowOff>
    </xdr:from>
    <xdr:to>
      <xdr:col>37</xdr:col>
      <xdr:colOff>0</xdr:colOff>
      <xdr:row>28</xdr:row>
      <xdr:rowOff>0</xdr:rowOff>
    </xdr:to>
    <xdr:grpSp>
      <xdr:nvGrpSpPr>
        <xdr:cNvPr id="23" name="Group 129">
          <a:extLst>
            <a:ext uri="{FF2B5EF4-FFF2-40B4-BE49-F238E27FC236}">
              <a16:creationId xmlns:a16="http://schemas.microsoft.com/office/drawing/2014/main" id="{00000000-0008-0000-0400-000017000000}"/>
            </a:ext>
          </a:extLst>
        </xdr:cNvPr>
        <xdr:cNvGrpSpPr>
          <a:grpSpLocks/>
        </xdr:cNvGrpSpPr>
      </xdr:nvGrpSpPr>
      <xdr:grpSpPr bwMode="auto">
        <a:xfrm>
          <a:off x="9450457" y="6228522"/>
          <a:ext cx="0" cy="0"/>
          <a:chOff x="110530132" y="107927479"/>
          <a:chExt cx="3196335" cy="4369138"/>
        </a:xfrm>
      </xdr:grpSpPr>
      <xdr:pic>
        <xdr:nvPicPr>
          <xdr:cNvPr id="24" name="Picture 130" descr="j0152876">
            <a:extLst>
              <a:ext uri="{FF2B5EF4-FFF2-40B4-BE49-F238E27FC236}">
                <a16:creationId xmlns:a16="http://schemas.microsoft.com/office/drawing/2014/main" id="{00000000-0008-0000-0400-000018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162977" y="111757161"/>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25" name="Picture 131" descr="j0152876">
            <a:extLst>
              <a:ext uri="{FF2B5EF4-FFF2-40B4-BE49-F238E27FC236}">
                <a16:creationId xmlns:a16="http://schemas.microsoft.com/office/drawing/2014/main" id="{00000000-0008-0000-0400-000019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11742416"/>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26" name="Picture 132" descr="j0152876">
            <a:extLst>
              <a:ext uri="{FF2B5EF4-FFF2-40B4-BE49-F238E27FC236}">
                <a16:creationId xmlns:a16="http://schemas.microsoft.com/office/drawing/2014/main" id="{00000000-0008-0000-0400-00001A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11202960"/>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27" name="Picture 133" descr="j0152876">
            <a:extLst>
              <a:ext uri="{FF2B5EF4-FFF2-40B4-BE49-F238E27FC236}">
                <a16:creationId xmlns:a16="http://schemas.microsoft.com/office/drawing/2014/main" id="{00000000-0008-0000-0400-00001B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10678249"/>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28" name="Picture 134" descr="j0152876">
            <a:extLst>
              <a:ext uri="{FF2B5EF4-FFF2-40B4-BE49-F238E27FC236}">
                <a16:creationId xmlns:a16="http://schemas.microsoft.com/office/drawing/2014/main" id="{00000000-0008-0000-0400-00001C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10138793"/>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29" name="Picture 135" descr="j0152876">
            <a:extLst>
              <a:ext uri="{FF2B5EF4-FFF2-40B4-BE49-F238E27FC236}">
                <a16:creationId xmlns:a16="http://schemas.microsoft.com/office/drawing/2014/main" id="{00000000-0008-0000-0400-00001D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09615277"/>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30" name="Picture 136" descr="j0152876">
            <a:extLst>
              <a:ext uri="{FF2B5EF4-FFF2-40B4-BE49-F238E27FC236}">
                <a16:creationId xmlns:a16="http://schemas.microsoft.com/office/drawing/2014/main" id="{00000000-0008-0000-0400-00001E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09050355"/>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31" name="Picture 137" descr="j0152876">
            <a:extLst>
              <a:ext uri="{FF2B5EF4-FFF2-40B4-BE49-F238E27FC236}">
                <a16:creationId xmlns:a16="http://schemas.microsoft.com/office/drawing/2014/main" id="{00000000-0008-0000-0400-00001F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08472273"/>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32" name="Picture 138" descr="j0152876">
            <a:extLst>
              <a:ext uri="{FF2B5EF4-FFF2-40B4-BE49-F238E27FC236}">
                <a16:creationId xmlns:a16="http://schemas.microsoft.com/office/drawing/2014/main" id="{00000000-0008-0000-0400-000020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07927479"/>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33" name="Picture 139" descr="j0152876">
            <a:extLst>
              <a:ext uri="{FF2B5EF4-FFF2-40B4-BE49-F238E27FC236}">
                <a16:creationId xmlns:a16="http://schemas.microsoft.com/office/drawing/2014/main" id="{00000000-0008-0000-0400-000021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159098" y="107927479"/>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34" name="Picture 140" descr="j0152876">
            <a:extLst>
              <a:ext uri="{FF2B5EF4-FFF2-40B4-BE49-F238E27FC236}">
                <a16:creationId xmlns:a16="http://schemas.microsoft.com/office/drawing/2014/main" id="{00000000-0008-0000-0400-000022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351689" y="107927479"/>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35" name="Picture 141" descr="j0152876">
            <a:extLst>
              <a:ext uri="{FF2B5EF4-FFF2-40B4-BE49-F238E27FC236}">
                <a16:creationId xmlns:a16="http://schemas.microsoft.com/office/drawing/2014/main" id="{00000000-0008-0000-0400-000023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07932817"/>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36" name="Picture 142" descr="j0152876">
            <a:extLst>
              <a:ext uri="{FF2B5EF4-FFF2-40B4-BE49-F238E27FC236}">
                <a16:creationId xmlns:a16="http://schemas.microsoft.com/office/drawing/2014/main" id="{00000000-0008-0000-0400-000024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08520425"/>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37" name="Picture 143" descr="j0152876">
            <a:extLst>
              <a:ext uri="{FF2B5EF4-FFF2-40B4-BE49-F238E27FC236}">
                <a16:creationId xmlns:a16="http://schemas.microsoft.com/office/drawing/2014/main" id="{00000000-0008-0000-0400-000025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09080584"/>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38" name="Picture 144" descr="j0152876">
            <a:extLst>
              <a:ext uri="{FF2B5EF4-FFF2-40B4-BE49-F238E27FC236}">
                <a16:creationId xmlns:a16="http://schemas.microsoft.com/office/drawing/2014/main" id="{00000000-0008-0000-0400-000026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10159341"/>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39" name="Picture 145" descr="j0152876">
            <a:extLst>
              <a:ext uri="{FF2B5EF4-FFF2-40B4-BE49-F238E27FC236}">
                <a16:creationId xmlns:a16="http://schemas.microsoft.com/office/drawing/2014/main" id="{00000000-0008-0000-0400-000027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09620040"/>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40" name="Picture 146" descr="j0152876">
            <a:extLst>
              <a:ext uri="{FF2B5EF4-FFF2-40B4-BE49-F238E27FC236}">
                <a16:creationId xmlns:a16="http://schemas.microsoft.com/office/drawing/2014/main" id="{00000000-0008-0000-0400-000028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10698797"/>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41" name="Picture 147" descr="j0152876">
            <a:extLst>
              <a:ext uri="{FF2B5EF4-FFF2-40B4-BE49-F238E27FC236}">
                <a16:creationId xmlns:a16="http://schemas.microsoft.com/office/drawing/2014/main" id="{00000000-0008-0000-0400-000029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11220918"/>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42" name="Picture 148" descr="j0152876">
            <a:extLst>
              <a:ext uri="{FF2B5EF4-FFF2-40B4-BE49-F238E27FC236}">
                <a16:creationId xmlns:a16="http://schemas.microsoft.com/office/drawing/2014/main" id="{00000000-0008-0000-0400-00002A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11757161"/>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43" name="Picture 149" descr="j0152876">
            <a:extLst>
              <a:ext uri="{FF2B5EF4-FFF2-40B4-BE49-F238E27FC236}">
                <a16:creationId xmlns:a16="http://schemas.microsoft.com/office/drawing/2014/main" id="{00000000-0008-0000-0400-00002B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351689" y="111757161"/>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grpSp>
    <xdr:clientData/>
  </xdr:twoCellAnchor>
  <xdr:twoCellAnchor editAs="oneCell">
    <xdr:from>
      <xdr:col>2</xdr:col>
      <xdr:colOff>33132</xdr:colOff>
      <xdr:row>23</xdr:row>
      <xdr:rowOff>24849</xdr:rowOff>
    </xdr:from>
    <xdr:to>
      <xdr:col>10</xdr:col>
      <xdr:colOff>124241</xdr:colOff>
      <xdr:row>26</xdr:row>
      <xdr:rowOff>31542</xdr:rowOff>
    </xdr:to>
    <xdr:pic>
      <xdr:nvPicPr>
        <xdr:cNvPr id="51" name="Imagen 50">
          <a:extLst>
            <a:ext uri="{FF2B5EF4-FFF2-40B4-BE49-F238E27FC236}">
              <a16:creationId xmlns:a16="http://schemas.microsoft.com/office/drawing/2014/main" id="{00000000-0008-0000-0400-00003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46654" y="5102088"/>
          <a:ext cx="2078935" cy="7769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145775</xdr:colOff>
      <xdr:row>21</xdr:row>
      <xdr:rowOff>154055</xdr:rowOff>
    </xdr:from>
    <xdr:to>
      <xdr:col>33</xdr:col>
      <xdr:colOff>97321</xdr:colOff>
      <xdr:row>26</xdr:row>
      <xdr:rowOff>97320</xdr:rowOff>
    </xdr:to>
    <xdr:pic>
      <xdr:nvPicPr>
        <xdr:cNvPr id="45" name="Picture 2" descr="Diapositiva2">
          <a:extLst>
            <a:ext uri="{FF2B5EF4-FFF2-40B4-BE49-F238E27FC236}">
              <a16:creationId xmlns:a16="http://schemas.microsoft.com/office/drawing/2014/main" id="{00000000-0008-0000-0400-00002D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614492" y="4651512"/>
          <a:ext cx="1939372" cy="1293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144780</xdr:colOff>
      <xdr:row>0</xdr:row>
      <xdr:rowOff>137160</xdr:rowOff>
    </xdr:from>
    <xdr:to>
      <xdr:col>4</xdr:col>
      <xdr:colOff>364309</xdr:colOff>
      <xdr:row>3</xdr:row>
      <xdr:rowOff>81334</xdr:rowOff>
    </xdr:to>
    <xdr:pic>
      <xdr:nvPicPr>
        <xdr:cNvPr id="2" name="Imagen 1" descr="Archivo:Ins logo.jpg - Wikipedia, la enciclopedia libre">
          <a:extLst>
            <a:ext uri="{FF2B5EF4-FFF2-40B4-BE49-F238E27FC236}">
              <a16:creationId xmlns:a16="http://schemas.microsoft.com/office/drawing/2014/main" id="{5F289A42-4871-4063-96B5-DCC4BD8F13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780" y="137160"/>
          <a:ext cx="1362529" cy="5156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oneCellAnchor>
    <xdr:from>
      <xdr:col>18</xdr:col>
      <xdr:colOff>165886</xdr:colOff>
      <xdr:row>4</xdr:row>
      <xdr:rowOff>116973</xdr:rowOff>
    </xdr:from>
    <xdr:ext cx="1439881" cy="937629"/>
    <xdr:sp macro="" textlink="">
      <xdr:nvSpPr>
        <xdr:cNvPr id="2" name="Rectángulo 1">
          <a:extLst>
            <a:ext uri="{FF2B5EF4-FFF2-40B4-BE49-F238E27FC236}">
              <a16:creationId xmlns:a16="http://schemas.microsoft.com/office/drawing/2014/main" id="{00000000-0008-0000-0700-000002000000}"/>
            </a:ext>
          </a:extLst>
        </xdr:cNvPr>
        <xdr:cNvSpPr/>
      </xdr:nvSpPr>
      <xdr:spPr>
        <a:xfrm>
          <a:off x="4623586" y="1231398"/>
          <a:ext cx="1439881" cy="937629"/>
        </a:xfrm>
        <a:prstGeom prst="rect">
          <a:avLst/>
        </a:prstGeom>
        <a:noFill/>
      </xdr:spPr>
      <xdr:txBody>
        <a:bodyPr wrap="none" lIns="91440" tIns="45720" rIns="91440" bIns="45720">
          <a:spAutoFit/>
        </a:bodyPr>
        <a:lstStyle/>
        <a:p>
          <a:pPr algn="ctr"/>
          <a:r>
            <a:rPr lang="es-ES" sz="5400" b="1" cap="none" spc="0">
              <a:ln w="22225">
                <a:solidFill>
                  <a:schemeClr val="accent2"/>
                </a:solidFill>
                <a:prstDash val="solid"/>
              </a:ln>
              <a:solidFill>
                <a:schemeClr val="accent2">
                  <a:lumMod val="40000"/>
                  <a:lumOff val="60000"/>
                </a:schemeClr>
              </a:solidFill>
              <a:effectLst/>
            </a:rPr>
            <a:t>nula</a:t>
          </a:r>
        </a:p>
      </xdr:txBody>
    </xdr:sp>
    <xdr:clientData/>
  </xdr:oneCellAnchor>
</xdr:wsDr>
</file>

<file path=xl/drawings/drawing9.xml><?xml version="1.0" encoding="utf-8"?>
<xdr:wsDr xmlns:xdr="http://schemas.openxmlformats.org/drawingml/2006/spreadsheetDrawing" xmlns:a="http://schemas.openxmlformats.org/drawingml/2006/main">
  <xdr:twoCellAnchor editAs="oneCell">
    <xdr:from>
      <xdr:col>1</xdr:col>
      <xdr:colOff>47625</xdr:colOff>
      <xdr:row>0</xdr:row>
      <xdr:rowOff>0</xdr:rowOff>
    </xdr:from>
    <xdr:to>
      <xdr:col>8</xdr:col>
      <xdr:colOff>142875</xdr:colOff>
      <xdr:row>2</xdr:row>
      <xdr:rowOff>171450</xdr:rowOff>
    </xdr:to>
    <xdr:pic>
      <xdr:nvPicPr>
        <xdr:cNvPr id="2" name="Imagen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5275" y="0"/>
          <a:ext cx="1828800"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43296</xdr:colOff>
      <xdr:row>57</xdr:row>
      <xdr:rowOff>116030</xdr:rowOff>
    </xdr:from>
    <xdr:to>
      <xdr:col>25</xdr:col>
      <xdr:colOff>242455</xdr:colOff>
      <xdr:row>60</xdr:row>
      <xdr:rowOff>232062</xdr:rowOff>
    </xdr:to>
    <xdr:pic>
      <xdr:nvPicPr>
        <xdr:cNvPr id="3" name="Imagen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rot="21313857">
          <a:off x="4320887" y="13987894"/>
          <a:ext cx="2173432" cy="86937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31750</xdr:colOff>
      <xdr:row>74</xdr:row>
      <xdr:rowOff>158751</xdr:rowOff>
    </xdr:from>
    <xdr:to>
      <xdr:col>14</xdr:col>
      <xdr:colOff>111760</xdr:colOff>
      <xdr:row>83</xdr:row>
      <xdr:rowOff>138431</xdr:rowOff>
    </xdr:to>
    <xdr:pic>
      <xdr:nvPicPr>
        <xdr:cNvPr id="2" name="Imagen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rot="21444048">
          <a:off x="2260600" y="12299951"/>
          <a:ext cx="1318260" cy="1465580"/>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158750</xdr:colOff>
      <xdr:row>1</xdr:row>
      <xdr:rowOff>139700</xdr:rowOff>
    </xdr:from>
    <xdr:to>
      <xdr:col>5</xdr:col>
      <xdr:colOff>82549</xdr:colOff>
      <xdr:row>7</xdr:row>
      <xdr:rowOff>65278</xdr:rowOff>
    </xdr:to>
    <xdr:pic>
      <xdr:nvPicPr>
        <xdr:cNvPr id="7" name="Imagen 6" descr="Ver las imágenes de origen">
          <a:extLst>
            <a:ext uri="{FF2B5EF4-FFF2-40B4-BE49-F238E27FC236}">
              <a16:creationId xmlns:a16="http://schemas.microsoft.com/office/drawing/2014/main" id="{00000000-0008-0000-0A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6400" y="311150"/>
          <a:ext cx="914399" cy="9225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13</xdr:col>
      <xdr:colOff>152400</xdr:colOff>
      <xdr:row>53</xdr:row>
      <xdr:rowOff>104775</xdr:rowOff>
    </xdr:from>
    <xdr:to>
      <xdr:col>19</xdr:col>
      <xdr:colOff>142875</xdr:colOff>
      <xdr:row>53</xdr:row>
      <xdr:rowOff>104775</xdr:rowOff>
    </xdr:to>
    <xdr:sp macro="" textlink="">
      <xdr:nvSpPr>
        <xdr:cNvPr id="2" name="Line 4">
          <a:extLst>
            <a:ext uri="{FF2B5EF4-FFF2-40B4-BE49-F238E27FC236}">
              <a16:creationId xmlns:a16="http://schemas.microsoft.com/office/drawing/2014/main" id="{00000000-0008-0000-0D00-000002000000}"/>
            </a:ext>
          </a:extLst>
        </xdr:cNvPr>
        <xdr:cNvSpPr>
          <a:spLocks noChangeShapeType="1"/>
        </xdr:cNvSpPr>
      </xdr:nvSpPr>
      <xdr:spPr bwMode="auto">
        <a:xfrm>
          <a:off x="3371850" y="8801100"/>
          <a:ext cx="1476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20</xdr:col>
      <xdr:colOff>104775</xdr:colOff>
      <xdr:row>53</xdr:row>
      <xdr:rowOff>104775</xdr:rowOff>
    </xdr:from>
    <xdr:to>
      <xdr:col>26</xdr:col>
      <xdr:colOff>180975</xdr:colOff>
      <xdr:row>53</xdr:row>
      <xdr:rowOff>104775</xdr:rowOff>
    </xdr:to>
    <xdr:sp macro="" textlink="">
      <xdr:nvSpPr>
        <xdr:cNvPr id="3" name="Line 5">
          <a:extLst>
            <a:ext uri="{FF2B5EF4-FFF2-40B4-BE49-F238E27FC236}">
              <a16:creationId xmlns:a16="http://schemas.microsoft.com/office/drawing/2014/main" id="{00000000-0008-0000-0D00-000003000000}"/>
            </a:ext>
          </a:extLst>
        </xdr:cNvPr>
        <xdr:cNvSpPr>
          <a:spLocks noChangeShapeType="1"/>
        </xdr:cNvSpPr>
      </xdr:nvSpPr>
      <xdr:spPr bwMode="auto">
        <a:xfrm flipH="1">
          <a:off x="5057775" y="8801100"/>
          <a:ext cx="15621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editAs="oneCell">
    <xdr:from>
      <xdr:col>20</xdr:col>
      <xdr:colOff>247649</xdr:colOff>
      <xdr:row>1</xdr:row>
      <xdr:rowOff>95249</xdr:rowOff>
    </xdr:from>
    <xdr:to>
      <xdr:col>25</xdr:col>
      <xdr:colOff>161925</xdr:colOff>
      <xdr:row>4</xdr:row>
      <xdr:rowOff>102053</xdr:rowOff>
    </xdr:to>
    <xdr:pic>
      <xdr:nvPicPr>
        <xdr:cNvPr id="5" name="Imagen 5" descr="C:\Users\cprendas\Desktop\LOGO 2016.png">
          <a:extLst>
            <a:ext uri="{FF2B5EF4-FFF2-40B4-BE49-F238E27FC236}">
              <a16:creationId xmlns:a16="http://schemas.microsoft.com/office/drawing/2014/main" id="{00000000-0008-0000-0D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00649" y="266699"/>
          <a:ext cx="1152526" cy="5116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13</xdr:col>
      <xdr:colOff>152400</xdr:colOff>
      <xdr:row>48</xdr:row>
      <xdr:rowOff>104775</xdr:rowOff>
    </xdr:from>
    <xdr:to>
      <xdr:col>19</xdr:col>
      <xdr:colOff>142875</xdr:colOff>
      <xdr:row>48</xdr:row>
      <xdr:rowOff>104775</xdr:rowOff>
    </xdr:to>
    <xdr:sp macro="" textlink="">
      <xdr:nvSpPr>
        <xdr:cNvPr id="2" name="Line 4">
          <a:extLst>
            <a:ext uri="{FF2B5EF4-FFF2-40B4-BE49-F238E27FC236}">
              <a16:creationId xmlns:a16="http://schemas.microsoft.com/office/drawing/2014/main" id="{E747E09D-0531-45FA-82D0-6B13E5775E08}"/>
            </a:ext>
          </a:extLst>
        </xdr:cNvPr>
        <xdr:cNvSpPr>
          <a:spLocks noChangeShapeType="1"/>
        </xdr:cNvSpPr>
      </xdr:nvSpPr>
      <xdr:spPr bwMode="auto">
        <a:xfrm>
          <a:off x="3371850" y="9372600"/>
          <a:ext cx="1476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20</xdr:col>
      <xdr:colOff>104775</xdr:colOff>
      <xdr:row>48</xdr:row>
      <xdr:rowOff>104775</xdr:rowOff>
    </xdr:from>
    <xdr:to>
      <xdr:col>26</xdr:col>
      <xdr:colOff>180975</xdr:colOff>
      <xdr:row>48</xdr:row>
      <xdr:rowOff>104775</xdr:rowOff>
    </xdr:to>
    <xdr:sp macro="" textlink="">
      <xdr:nvSpPr>
        <xdr:cNvPr id="3" name="Line 5">
          <a:extLst>
            <a:ext uri="{FF2B5EF4-FFF2-40B4-BE49-F238E27FC236}">
              <a16:creationId xmlns:a16="http://schemas.microsoft.com/office/drawing/2014/main" id="{BBB75EBC-AEB7-4FA7-8126-53164645864F}"/>
            </a:ext>
          </a:extLst>
        </xdr:cNvPr>
        <xdr:cNvSpPr>
          <a:spLocks noChangeShapeType="1"/>
        </xdr:cNvSpPr>
      </xdr:nvSpPr>
      <xdr:spPr bwMode="auto">
        <a:xfrm flipH="1">
          <a:off x="5057775" y="9372600"/>
          <a:ext cx="15621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editAs="oneCell">
    <xdr:from>
      <xdr:col>21</xdr:col>
      <xdr:colOff>209550</xdr:colOff>
      <xdr:row>2</xdr:row>
      <xdr:rowOff>19050</xdr:rowOff>
    </xdr:from>
    <xdr:to>
      <xdr:col>26</xdr:col>
      <xdr:colOff>171450</xdr:colOff>
      <xdr:row>4</xdr:row>
      <xdr:rowOff>28575</xdr:rowOff>
    </xdr:to>
    <xdr:pic>
      <xdr:nvPicPr>
        <xdr:cNvPr id="4" name="Imagen 4" descr="C:\Users\cprendas\Desktop\LOGO 2016.png">
          <a:extLst>
            <a:ext uri="{FF2B5EF4-FFF2-40B4-BE49-F238E27FC236}">
              <a16:creationId xmlns:a16="http://schemas.microsoft.com/office/drawing/2014/main" id="{3293CF89-7CBB-4855-9D20-67A72171F3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0200" y="400050"/>
          <a:ext cx="120015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213360</xdr:colOff>
      <xdr:row>45</xdr:row>
      <xdr:rowOff>53340</xdr:rowOff>
    </xdr:from>
    <xdr:to>
      <xdr:col>15</xdr:col>
      <xdr:colOff>230081</xdr:colOff>
      <xdr:row>48</xdr:row>
      <xdr:rowOff>18835</xdr:rowOff>
    </xdr:to>
    <xdr:pic>
      <xdr:nvPicPr>
        <xdr:cNvPr id="5" name="Imagen 4">
          <a:extLst>
            <a:ext uri="{FF2B5EF4-FFF2-40B4-BE49-F238E27FC236}">
              <a16:creationId xmlns:a16="http://schemas.microsoft.com/office/drawing/2014/main" id="{8AF72D60-DD96-4F60-8135-BF36FEB057EC}"/>
            </a:ext>
          </a:extLst>
        </xdr:cNvPr>
        <xdr:cNvPicPr>
          <a:picLocks noChangeAspect="1"/>
        </xdr:cNvPicPr>
      </xdr:nvPicPr>
      <xdr:blipFill>
        <a:blip xmlns:r="http://schemas.openxmlformats.org/officeDocument/2006/relationships" r:embed="rId2"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rot="20478865">
          <a:off x="2689860" y="8692515"/>
          <a:ext cx="1254971" cy="59414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21</xdr:col>
      <xdr:colOff>139212</xdr:colOff>
      <xdr:row>2</xdr:row>
      <xdr:rowOff>65944</xdr:rowOff>
    </xdr:from>
    <xdr:to>
      <xdr:col>26</xdr:col>
      <xdr:colOff>144772</xdr:colOff>
      <xdr:row>4</xdr:row>
      <xdr:rowOff>152541</xdr:rowOff>
    </xdr:to>
    <xdr:pic>
      <xdr:nvPicPr>
        <xdr:cNvPr id="4" name="Imagen 3">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0635" y="315059"/>
          <a:ext cx="1251137" cy="4675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87552</xdr:colOff>
      <xdr:row>47</xdr:row>
      <xdr:rowOff>163568</xdr:rowOff>
    </xdr:from>
    <xdr:to>
      <xdr:col>16</xdr:col>
      <xdr:colOff>107907</xdr:colOff>
      <xdr:row>52</xdr:row>
      <xdr:rowOff>130452</xdr:rowOff>
    </xdr:to>
    <xdr:pic>
      <xdr:nvPicPr>
        <xdr:cNvPr id="2" name="Imagen 2">
          <a:extLst>
            <a:ext uri="{FF2B5EF4-FFF2-40B4-BE49-F238E27FC236}">
              <a16:creationId xmlns:a16="http://schemas.microsoft.com/office/drawing/2014/main" id="{00000000-0008-0000-0C00-000003000000}"/>
            </a:ext>
            <a:ext uri="{147F2762-F138-4A5C-976F-8EAC2B608ADB}">
              <a16:predDERef xmlns:a16="http://schemas.microsoft.com/office/drawing/2014/main" pred="{00000000-0008-0000-0C00-000004000000}"/>
            </a:ext>
          </a:extLst>
        </xdr:cNvPr>
        <xdr:cNvPicPr>
          <a:picLocks noChangeAspect="1"/>
        </xdr:cNvPicPr>
      </xdr:nvPicPr>
      <xdr:blipFill>
        <a:blip xmlns:r="http://schemas.openxmlformats.org/officeDocument/2006/relationships" r:embed="rId2"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rot="20903213">
          <a:off x="2391987" y="8838487"/>
          <a:ext cx="1986807" cy="939868"/>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37</xdr:col>
      <xdr:colOff>0</xdr:colOff>
      <xdr:row>32</xdr:row>
      <xdr:rowOff>0</xdr:rowOff>
    </xdr:from>
    <xdr:to>
      <xdr:col>37</xdr:col>
      <xdr:colOff>0</xdr:colOff>
      <xdr:row>32</xdr:row>
      <xdr:rowOff>0</xdr:rowOff>
    </xdr:to>
    <xdr:grpSp>
      <xdr:nvGrpSpPr>
        <xdr:cNvPr id="2" name="Group 108">
          <a:extLst>
            <a:ext uri="{FF2B5EF4-FFF2-40B4-BE49-F238E27FC236}">
              <a16:creationId xmlns:a16="http://schemas.microsoft.com/office/drawing/2014/main" id="{00000000-0008-0000-0E00-000002000000}"/>
            </a:ext>
          </a:extLst>
        </xdr:cNvPr>
        <xdr:cNvGrpSpPr>
          <a:grpSpLocks/>
        </xdr:cNvGrpSpPr>
      </xdr:nvGrpSpPr>
      <xdr:grpSpPr bwMode="auto">
        <a:xfrm>
          <a:off x="9450457" y="6501848"/>
          <a:ext cx="0" cy="0"/>
          <a:chOff x="110530132" y="107927479"/>
          <a:chExt cx="3196335" cy="4369138"/>
        </a:xfrm>
      </xdr:grpSpPr>
      <xdr:pic>
        <xdr:nvPicPr>
          <xdr:cNvPr id="3" name="Picture 109" descr="j0152876">
            <a:extLst>
              <a:ext uri="{FF2B5EF4-FFF2-40B4-BE49-F238E27FC236}">
                <a16:creationId xmlns:a16="http://schemas.microsoft.com/office/drawing/2014/main" id="{00000000-0008-0000-0E00-000003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162977" y="111757161"/>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4" name="Picture 110" descr="j0152876">
            <a:extLst>
              <a:ext uri="{FF2B5EF4-FFF2-40B4-BE49-F238E27FC236}">
                <a16:creationId xmlns:a16="http://schemas.microsoft.com/office/drawing/2014/main" id="{00000000-0008-0000-0E00-000004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11742416"/>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5" name="Picture 111" descr="j0152876">
            <a:extLst>
              <a:ext uri="{FF2B5EF4-FFF2-40B4-BE49-F238E27FC236}">
                <a16:creationId xmlns:a16="http://schemas.microsoft.com/office/drawing/2014/main" id="{00000000-0008-0000-0E00-000005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11202960"/>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6" name="Picture 112" descr="j0152876">
            <a:extLst>
              <a:ext uri="{FF2B5EF4-FFF2-40B4-BE49-F238E27FC236}">
                <a16:creationId xmlns:a16="http://schemas.microsoft.com/office/drawing/2014/main" id="{00000000-0008-0000-0E00-000006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10678249"/>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7" name="Picture 113" descr="j0152876">
            <a:extLst>
              <a:ext uri="{FF2B5EF4-FFF2-40B4-BE49-F238E27FC236}">
                <a16:creationId xmlns:a16="http://schemas.microsoft.com/office/drawing/2014/main" id="{00000000-0008-0000-0E00-000007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10138793"/>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8" name="Picture 114" descr="j0152876">
            <a:extLst>
              <a:ext uri="{FF2B5EF4-FFF2-40B4-BE49-F238E27FC236}">
                <a16:creationId xmlns:a16="http://schemas.microsoft.com/office/drawing/2014/main" id="{00000000-0008-0000-0E00-000008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09615277"/>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9" name="Picture 115" descr="j0152876">
            <a:extLst>
              <a:ext uri="{FF2B5EF4-FFF2-40B4-BE49-F238E27FC236}">
                <a16:creationId xmlns:a16="http://schemas.microsoft.com/office/drawing/2014/main" id="{00000000-0008-0000-0E00-000009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09050355"/>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10" name="Picture 116" descr="j0152876">
            <a:extLst>
              <a:ext uri="{FF2B5EF4-FFF2-40B4-BE49-F238E27FC236}">
                <a16:creationId xmlns:a16="http://schemas.microsoft.com/office/drawing/2014/main" id="{00000000-0008-0000-0E00-00000A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08472273"/>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11" name="Picture 117" descr="j0152876">
            <a:extLst>
              <a:ext uri="{FF2B5EF4-FFF2-40B4-BE49-F238E27FC236}">
                <a16:creationId xmlns:a16="http://schemas.microsoft.com/office/drawing/2014/main" id="{00000000-0008-0000-0E00-00000B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07927479"/>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12" name="Picture 118" descr="j0152876">
            <a:extLst>
              <a:ext uri="{FF2B5EF4-FFF2-40B4-BE49-F238E27FC236}">
                <a16:creationId xmlns:a16="http://schemas.microsoft.com/office/drawing/2014/main" id="{00000000-0008-0000-0E00-00000C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159098" y="107927479"/>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13" name="Picture 119" descr="j0152876">
            <a:extLst>
              <a:ext uri="{FF2B5EF4-FFF2-40B4-BE49-F238E27FC236}">
                <a16:creationId xmlns:a16="http://schemas.microsoft.com/office/drawing/2014/main" id="{00000000-0008-0000-0E00-00000D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351689" y="107927479"/>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14" name="Picture 120" descr="j0152876">
            <a:extLst>
              <a:ext uri="{FF2B5EF4-FFF2-40B4-BE49-F238E27FC236}">
                <a16:creationId xmlns:a16="http://schemas.microsoft.com/office/drawing/2014/main" id="{00000000-0008-0000-0E00-00000E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07932817"/>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15" name="Picture 121" descr="j0152876">
            <a:extLst>
              <a:ext uri="{FF2B5EF4-FFF2-40B4-BE49-F238E27FC236}">
                <a16:creationId xmlns:a16="http://schemas.microsoft.com/office/drawing/2014/main" id="{00000000-0008-0000-0E00-00000F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08520425"/>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16" name="Picture 122" descr="j0152876">
            <a:extLst>
              <a:ext uri="{FF2B5EF4-FFF2-40B4-BE49-F238E27FC236}">
                <a16:creationId xmlns:a16="http://schemas.microsoft.com/office/drawing/2014/main" id="{00000000-0008-0000-0E00-000010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09080584"/>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17" name="Picture 123" descr="j0152876">
            <a:extLst>
              <a:ext uri="{FF2B5EF4-FFF2-40B4-BE49-F238E27FC236}">
                <a16:creationId xmlns:a16="http://schemas.microsoft.com/office/drawing/2014/main" id="{00000000-0008-0000-0E00-000011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10159341"/>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18" name="Picture 124" descr="j0152876">
            <a:extLst>
              <a:ext uri="{FF2B5EF4-FFF2-40B4-BE49-F238E27FC236}">
                <a16:creationId xmlns:a16="http://schemas.microsoft.com/office/drawing/2014/main" id="{00000000-0008-0000-0E00-000012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09620040"/>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19" name="Picture 125" descr="j0152876">
            <a:extLst>
              <a:ext uri="{FF2B5EF4-FFF2-40B4-BE49-F238E27FC236}">
                <a16:creationId xmlns:a16="http://schemas.microsoft.com/office/drawing/2014/main" id="{00000000-0008-0000-0E00-000013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10698797"/>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20" name="Picture 126" descr="j0152876">
            <a:extLst>
              <a:ext uri="{FF2B5EF4-FFF2-40B4-BE49-F238E27FC236}">
                <a16:creationId xmlns:a16="http://schemas.microsoft.com/office/drawing/2014/main" id="{00000000-0008-0000-0E00-000014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11220918"/>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21" name="Picture 127" descr="j0152876">
            <a:extLst>
              <a:ext uri="{FF2B5EF4-FFF2-40B4-BE49-F238E27FC236}">
                <a16:creationId xmlns:a16="http://schemas.microsoft.com/office/drawing/2014/main" id="{00000000-0008-0000-0E00-000015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11757161"/>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22" name="Picture 128" descr="j0152876">
            <a:extLst>
              <a:ext uri="{FF2B5EF4-FFF2-40B4-BE49-F238E27FC236}">
                <a16:creationId xmlns:a16="http://schemas.microsoft.com/office/drawing/2014/main" id="{00000000-0008-0000-0E00-000016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351689" y="111757161"/>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grpSp>
    <xdr:clientData/>
  </xdr:twoCellAnchor>
  <xdr:twoCellAnchor>
    <xdr:from>
      <xdr:col>37</xdr:col>
      <xdr:colOff>0</xdr:colOff>
      <xdr:row>32</xdr:row>
      <xdr:rowOff>0</xdr:rowOff>
    </xdr:from>
    <xdr:to>
      <xdr:col>37</xdr:col>
      <xdr:colOff>0</xdr:colOff>
      <xdr:row>32</xdr:row>
      <xdr:rowOff>0</xdr:rowOff>
    </xdr:to>
    <xdr:grpSp>
      <xdr:nvGrpSpPr>
        <xdr:cNvPr id="23" name="Group 129">
          <a:extLst>
            <a:ext uri="{FF2B5EF4-FFF2-40B4-BE49-F238E27FC236}">
              <a16:creationId xmlns:a16="http://schemas.microsoft.com/office/drawing/2014/main" id="{00000000-0008-0000-0E00-000017000000}"/>
            </a:ext>
          </a:extLst>
        </xdr:cNvPr>
        <xdr:cNvGrpSpPr>
          <a:grpSpLocks/>
        </xdr:cNvGrpSpPr>
      </xdr:nvGrpSpPr>
      <xdr:grpSpPr bwMode="auto">
        <a:xfrm>
          <a:off x="9450457" y="6501848"/>
          <a:ext cx="0" cy="0"/>
          <a:chOff x="110530132" y="107927479"/>
          <a:chExt cx="3196335" cy="4369138"/>
        </a:xfrm>
      </xdr:grpSpPr>
      <xdr:pic>
        <xdr:nvPicPr>
          <xdr:cNvPr id="24" name="Picture 130" descr="j0152876">
            <a:extLst>
              <a:ext uri="{FF2B5EF4-FFF2-40B4-BE49-F238E27FC236}">
                <a16:creationId xmlns:a16="http://schemas.microsoft.com/office/drawing/2014/main" id="{00000000-0008-0000-0E00-000018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162977" y="111757161"/>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25" name="Picture 131" descr="j0152876">
            <a:extLst>
              <a:ext uri="{FF2B5EF4-FFF2-40B4-BE49-F238E27FC236}">
                <a16:creationId xmlns:a16="http://schemas.microsoft.com/office/drawing/2014/main" id="{00000000-0008-0000-0E00-000019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11742416"/>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26" name="Picture 132" descr="j0152876">
            <a:extLst>
              <a:ext uri="{FF2B5EF4-FFF2-40B4-BE49-F238E27FC236}">
                <a16:creationId xmlns:a16="http://schemas.microsoft.com/office/drawing/2014/main" id="{00000000-0008-0000-0E00-00001A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11202960"/>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27" name="Picture 133" descr="j0152876">
            <a:extLst>
              <a:ext uri="{FF2B5EF4-FFF2-40B4-BE49-F238E27FC236}">
                <a16:creationId xmlns:a16="http://schemas.microsoft.com/office/drawing/2014/main" id="{00000000-0008-0000-0E00-00001B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10678249"/>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28" name="Picture 134" descr="j0152876">
            <a:extLst>
              <a:ext uri="{FF2B5EF4-FFF2-40B4-BE49-F238E27FC236}">
                <a16:creationId xmlns:a16="http://schemas.microsoft.com/office/drawing/2014/main" id="{00000000-0008-0000-0E00-00001C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10138793"/>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29" name="Picture 135" descr="j0152876">
            <a:extLst>
              <a:ext uri="{FF2B5EF4-FFF2-40B4-BE49-F238E27FC236}">
                <a16:creationId xmlns:a16="http://schemas.microsoft.com/office/drawing/2014/main" id="{00000000-0008-0000-0E00-00001D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09615277"/>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30" name="Picture 136" descr="j0152876">
            <a:extLst>
              <a:ext uri="{FF2B5EF4-FFF2-40B4-BE49-F238E27FC236}">
                <a16:creationId xmlns:a16="http://schemas.microsoft.com/office/drawing/2014/main" id="{00000000-0008-0000-0E00-00001E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09050355"/>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31" name="Picture 137" descr="j0152876">
            <a:extLst>
              <a:ext uri="{FF2B5EF4-FFF2-40B4-BE49-F238E27FC236}">
                <a16:creationId xmlns:a16="http://schemas.microsoft.com/office/drawing/2014/main" id="{00000000-0008-0000-0E00-00001F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08472273"/>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32" name="Picture 138" descr="j0152876">
            <a:extLst>
              <a:ext uri="{FF2B5EF4-FFF2-40B4-BE49-F238E27FC236}">
                <a16:creationId xmlns:a16="http://schemas.microsoft.com/office/drawing/2014/main" id="{00000000-0008-0000-0E00-000020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07927479"/>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33" name="Picture 139" descr="j0152876">
            <a:extLst>
              <a:ext uri="{FF2B5EF4-FFF2-40B4-BE49-F238E27FC236}">
                <a16:creationId xmlns:a16="http://schemas.microsoft.com/office/drawing/2014/main" id="{00000000-0008-0000-0E00-000021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159098" y="107927479"/>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34" name="Picture 140" descr="j0152876">
            <a:extLst>
              <a:ext uri="{FF2B5EF4-FFF2-40B4-BE49-F238E27FC236}">
                <a16:creationId xmlns:a16="http://schemas.microsoft.com/office/drawing/2014/main" id="{00000000-0008-0000-0E00-000022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351689" y="107927479"/>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35" name="Picture 141" descr="j0152876">
            <a:extLst>
              <a:ext uri="{FF2B5EF4-FFF2-40B4-BE49-F238E27FC236}">
                <a16:creationId xmlns:a16="http://schemas.microsoft.com/office/drawing/2014/main" id="{00000000-0008-0000-0E00-000023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07932817"/>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36" name="Picture 142" descr="j0152876">
            <a:extLst>
              <a:ext uri="{FF2B5EF4-FFF2-40B4-BE49-F238E27FC236}">
                <a16:creationId xmlns:a16="http://schemas.microsoft.com/office/drawing/2014/main" id="{00000000-0008-0000-0E00-000024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08520425"/>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37" name="Picture 143" descr="j0152876">
            <a:extLst>
              <a:ext uri="{FF2B5EF4-FFF2-40B4-BE49-F238E27FC236}">
                <a16:creationId xmlns:a16="http://schemas.microsoft.com/office/drawing/2014/main" id="{00000000-0008-0000-0E00-000025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09080584"/>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38" name="Picture 144" descr="j0152876">
            <a:extLst>
              <a:ext uri="{FF2B5EF4-FFF2-40B4-BE49-F238E27FC236}">
                <a16:creationId xmlns:a16="http://schemas.microsoft.com/office/drawing/2014/main" id="{00000000-0008-0000-0E00-000026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10159341"/>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39" name="Picture 145" descr="j0152876">
            <a:extLst>
              <a:ext uri="{FF2B5EF4-FFF2-40B4-BE49-F238E27FC236}">
                <a16:creationId xmlns:a16="http://schemas.microsoft.com/office/drawing/2014/main" id="{00000000-0008-0000-0E00-000027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09620040"/>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40" name="Picture 146" descr="j0152876">
            <a:extLst>
              <a:ext uri="{FF2B5EF4-FFF2-40B4-BE49-F238E27FC236}">
                <a16:creationId xmlns:a16="http://schemas.microsoft.com/office/drawing/2014/main" id="{00000000-0008-0000-0E00-000028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10698797"/>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41" name="Picture 147" descr="j0152876">
            <a:extLst>
              <a:ext uri="{FF2B5EF4-FFF2-40B4-BE49-F238E27FC236}">
                <a16:creationId xmlns:a16="http://schemas.microsoft.com/office/drawing/2014/main" id="{00000000-0008-0000-0E00-000029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11220918"/>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42" name="Picture 148" descr="j0152876">
            <a:extLst>
              <a:ext uri="{FF2B5EF4-FFF2-40B4-BE49-F238E27FC236}">
                <a16:creationId xmlns:a16="http://schemas.microsoft.com/office/drawing/2014/main" id="{00000000-0008-0000-0E00-00002A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11757161"/>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43" name="Picture 149" descr="j0152876">
            <a:extLst>
              <a:ext uri="{FF2B5EF4-FFF2-40B4-BE49-F238E27FC236}">
                <a16:creationId xmlns:a16="http://schemas.microsoft.com/office/drawing/2014/main" id="{00000000-0008-0000-0E00-00002B00000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351689" y="111757161"/>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grpSp>
    <xdr:clientData/>
  </xdr:twoCellAnchor>
  <xdr:twoCellAnchor>
    <xdr:from>
      <xdr:col>35</xdr:col>
      <xdr:colOff>104775</xdr:colOff>
      <xdr:row>0</xdr:row>
      <xdr:rowOff>57150</xdr:rowOff>
    </xdr:from>
    <xdr:to>
      <xdr:col>36</xdr:col>
      <xdr:colOff>180975</xdr:colOff>
      <xdr:row>1</xdr:row>
      <xdr:rowOff>171450</xdr:rowOff>
    </xdr:to>
    <xdr:pic>
      <xdr:nvPicPr>
        <xdr:cNvPr id="44" name="Picture 163" descr="j0152876">
          <a:extLst>
            <a:ext uri="{FF2B5EF4-FFF2-40B4-BE49-F238E27FC236}">
              <a16:creationId xmlns:a16="http://schemas.microsoft.com/office/drawing/2014/main" id="{00000000-0008-0000-0E00-00002C000000}"/>
            </a:ext>
          </a:extLst>
        </xdr:cNvPr>
        <xdr:cNvPicPr preferRelativeResize="0">
          <a:picLocks noChangeArrowheads="1" noChangeShapeType="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29700" y="57150"/>
          <a:ext cx="3238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clientData/>
  </xdr:twoCellAnchor>
  <xdr:twoCellAnchor>
    <xdr:from>
      <xdr:col>35</xdr:col>
      <xdr:colOff>95250</xdr:colOff>
      <xdr:row>1</xdr:row>
      <xdr:rowOff>142875</xdr:rowOff>
    </xdr:from>
    <xdr:to>
      <xdr:col>36</xdr:col>
      <xdr:colOff>171450</xdr:colOff>
      <xdr:row>3</xdr:row>
      <xdr:rowOff>66675</xdr:rowOff>
    </xdr:to>
    <xdr:pic>
      <xdr:nvPicPr>
        <xdr:cNvPr id="45" name="Picture 163" descr="j0152876">
          <a:extLst>
            <a:ext uri="{FF2B5EF4-FFF2-40B4-BE49-F238E27FC236}">
              <a16:creationId xmlns:a16="http://schemas.microsoft.com/office/drawing/2014/main" id="{00000000-0008-0000-0E00-00002D000000}"/>
            </a:ext>
          </a:extLst>
        </xdr:cNvPr>
        <xdr:cNvPicPr preferRelativeResize="0">
          <a:picLocks noChangeArrowheads="1" noChangeShapeType="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20175" y="333375"/>
          <a:ext cx="3238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clientData/>
  </xdr:twoCellAnchor>
  <xdr:twoCellAnchor>
    <xdr:from>
      <xdr:col>34</xdr:col>
      <xdr:colOff>114300</xdr:colOff>
      <xdr:row>0</xdr:row>
      <xdr:rowOff>180975</xdr:rowOff>
    </xdr:from>
    <xdr:to>
      <xdr:col>35</xdr:col>
      <xdr:colOff>190500</xdr:colOff>
      <xdr:row>2</xdr:row>
      <xdr:rowOff>104775</xdr:rowOff>
    </xdr:to>
    <xdr:pic>
      <xdr:nvPicPr>
        <xdr:cNvPr id="46" name="Picture 163" descr="j0152876">
          <a:extLst>
            <a:ext uri="{FF2B5EF4-FFF2-40B4-BE49-F238E27FC236}">
              <a16:creationId xmlns:a16="http://schemas.microsoft.com/office/drawing/2014/main" id="{00000000-0008-0000-0E00-00002E000000}"/>
            </a:ext>
          </a:extLst>
        </xdr:cNvPr>
        <xdr:cNvPicPr preferRelativeResize="0">
          <a:picLocks noChangeArrowheads="1" noChangeShapeType="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91575" y="180975"/>
          <a:ext cx="3238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clientData/>
  </xdr:twoCellAnchor>
  <xdr:twoCellAnchor>
    <xdr:from>
      <xdr:col>34</xdr:col>
      <xdr:colOff>133350</xdr:colOff>
      <xdr:row>29</xdr:row>
      <xdr:rowOff>19050</xdr:rowOff>
    </xdr:from>
    <xdr:to>
      <xdr:col>35</xdr:col>
      <xdr:colOff>209550</xdr:colOff>
      <xdr:row>30</xdr:row>
      <xdr:rowOff>133350</xdr:rowOff>
    </xdr:to>
    <xdr:pic>
      <xdr:nvPicPr>
        <xdr:cNvPr id="47" name="Picture 163" descr="j0152876">
          <a:extLst>
            <a:ext uri="{FF2B5EF4-FFF2-40B4-BE49-F238E27FC236}">
              <a16:creationId xmlns:a16="http://schemas.microsoft.com/office/drawing/2014/main" id="{00000000-0008-0000-0E00-00002F000000}"/>
            </a:ext>
          </a:extLst>
        </xdr:cNvPr>
        <xdr:cNvPicPr preferRelativeResize="0">
          <a:picLocks noChangeArrowheads="1" noChangeShapeType="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10625" y="5943600"/>
          <a:ext cx="3238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clientData/>
  </xdr:twoCellAnchor>
  <xdr:twoCellAnchor>
    <xdr:from>
      <xdr:col>35</xdr:col>
      <xdr:colOff>114300</xdr:colOff>
      <xdr:row>29</xdr:row>
      <xdr:rowOff>142875</xdr:rowOff>
    </xdr:from>
    <xdr:to>
      <xdr:col>36</xdr:col>
      <xdr:colOff>190500</xdr:colOff>
      <xdr:row>31</xdr:row>
      <xdr:rowOff>66675</xdr:rowOff>
    </xdr:to>
    <xdr:pic>
      <xdr:nvPicPr>
        <xdr:cNvPr id="48" name="Picture 163" descr="j0152876">
          <a:extLst>
            <a:ext uri="{FF2B5EF4-FFF2-40B4-BE49-F238E27FC236}">
              <a16:creationId xmlns:a16="http://schemas.microsoft.com/office/drawing/2014/main" id="{00000000-0008-0000-0E00-000030000000}"/>
            </a:ext>
          </a:extLst>
        </xdr:cNvPr>
        <xdr:cNvPicPr preferRelativeResize="0">
          <a:picLocks noChangeArrowheads="1" noChangeShapeType="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39225" y="6067425"/>
          <a:ext cx="3238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clientData/>
  </xdr:twoCellAnchor>
  <xdr:twoCellAnchor>
    <xdr:from>
      <xdr:col>35</xdr:col>
      <xdr:colOff>114300</xdr:colOff>
      <xdr:row>28</xdr:row>
      <xdr:rowOff>85725</xdr:rowOff>
    </xdr:from>
    <xdr:to>
      <xdr:col>36</xdr:col>
      <xdr:colOff>190500</xdr:colOff>
      <xdr:row>30</xdr:row>
      <xdr:rowOff>9525</xdr:rowOff>
    </xdr:to>
    <xdr:pic>
      <xdr:nvPicPr>
        <xdr:cNvPr id="49" name="Picture 163" descr="j0152876">
          <a:extLst>
            <a:ext uri="{FF2B5EF4-FFF2-40B4-BE49-F238E27FC236}">
              <a16:creationId xmlns:a16="http://schemas.microsoft.com/office/drawing/2014/main" id="{00000000-0008-0000-0E00-000031000000}"/>
            </a:ext>
          </a:extLst>
        </xdr:cNvPr>
        <xdr:cNvPicPr preferRelativeResize="0">
          <a:picLocks noChangeArrowheads="1" noChangeShapeType="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39225" y="5819775"/>
          <a:ext cx="3238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clientData/>
  </xdr:twoCellAnchor>
  <xdr:twoCellAnchor editAs="oneCell">
    <xdr:from>
      <xdr:col>25</xdr:col>
      <xdr:colOff>66262</xdr:colOff>
      <xdr:row>22</xdr:row>
      <xdr:rowOff>0</xdr:rowOff>
    </xdr:from>
    <xdr:to>
      <xdr:col>33</xdr:col>
      <xdr:colOff>157371</xdr:colOff>
      <xdr:row>25</xdr:row>
      <xdr:rowOff>147498</xdr:rowOff>
    </xdr:to>
    <xdr:pic>
      <xdr:nvPicPr>
        <xdr:cNvPr id="52" name="Imagen 51">
          <a:extLst>
            <a:ext uri="{FF2B5EF4-FFF2-40B4-BE49-F238E27FC236}">
              <a16:creationId xmlns:a16="http://schemas.microsoft.com/office/drawing/2014/main" id="{00000000-0008-0000-0E00-00003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534979" y="4258850"/>
          <a:ext cx="2078935" cy="7769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24847</xdr:colOff>
      <xdr:row>23</xdr:row>
      <xdr:rowOff>99392</xdr:rowOff>
    </xdr:from>
    <xdr:to>
      <xdr:col>14</xdr:col>
      <xdr:colOff>57978</xdr:colOff>
      <xdr:row>26</xdr:row>
      <xdr:rowOff>185196</xdr:rowOff>
    </xdr:to>
    <xdr:pic>
      <xdr:nvPicPr>
        <xdr:cNvPr id="53" name="Imagen 52">
          <a:extLst>
            <a:ext uri="{FF2B5EF4-FFF2-40B4-BE49-F238E27FC236}">
              <a16:creationId xmlns:a16="http://schemas.microsoft.com/office/drawing/2014/main" id="{00000000-0008-0000-0E00-000035000000}"/>
            </a:ext>
          </a:extLst>
        </xdr:cNvPr>
        <xdr:cNvPicPr>
          <a:picLocks noChangeAspect="1"/>
        </xdr:cNvPicPr>
      </xdr:nvPicPr>
      <xdr:blipFill>
        <a:blip xmlns:r="http://schemas.openxmlformats.org/officeDocument/2006/relationships" r:embed="rId3"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rot="20403150">
          <a:off x="2029238" y="4629979"/>
          <a:ext cx="1524001" cy="715282"/>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13</xdr:col>
      <xdr:colOff>152400</xdr:colOff>
      <xdr:row>44</xdr:row>
      <xdr:rowOff>104775</xdr:rowOff>
    </xdr:from>
    <xdr:to>
      <xdr:col>19</xdr:col>
      <xdr:colOff>142875</xdr:colOff>
      <xdr:row>44</xdr:row>
      <xdr:rowOff>104775</xdr:rowOff>
    </xdr:to>
    <xdr:sp macro="" textlink="">
      <xdr:nvSpPr>
        <xdr:cNvPr id="2" name="Line 4">
          <a:extLst>
            <a:ext uri="{FF2B5EF4-FFF2-40B4-BE49-F238E27FC236}">
              <a16:creationId xmlns:a16="http://schemas.microsoft.com/office/drawing/2014/main" id="{00000000-0008-0000-1000-000002000000}"/>
            </a:ext>
          </a:extLst>
        </xdr:cNvPr>
        <xdr:cNvSpPr>
          <a:spLocks noChangeShapeType="1"/>
        </xdr:cNvSpPr>
      </xdr:nvSpPr>
      <xdr:spPr bwMode="auto">
        <a:xfrm>
          <a:off x="3619500" y="9391650"/>
          <a:ext cx="14763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20</xdr:col>
      <xdr:colOff>104775</xdr:colOff>
      <xdr:row>44</xdr:row>
      <xdr:rowOff>104775</xdr:rowOff>
    </xdr:from>
    <xdr:to>
      <xdr:col>26</xdr:col>
      <xdr:colOff>180975</xdr:colOff>
      <xdr:row>44</xdr:row>
      <xdr:rowOff>104775</xdr:rowOff>
    </xdr:to>
    <xdr:sp macro="" textlink="">
      <xdr:nvSpPr>
        <xdr:cNvPr id="3" name="Line 5">
          <a:extLst>
            <a:ext uri="{FF2B5EF4-FFF2-40B4-BE49-F238E27FC236}">
              <a16:creationId xmlns:a16="http://schemas.microsoft.com/office/drawing/2014/main" id="{00000000-0008-0000-1000-000003000000}"/>
            </a:ext>
          </a:extLst>
        </xdr:cNvPr>
        <xdr:cNvSpPr>
          <a:spLocks noChangeShapeType="1"/>
        </xdr:cNvSpPr>
      </xdr:nvSpPr>
      <xdr:spPr bwMode="auto">
        <a:xfrm flipH="1">
          <a:off x="5305425" y="9391650"/>
          <a:ext cx="15621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editAs="oneCell">
    <xdr:from>
      <xdr:col>20</xdr:col>
      <xdr:colOff>200025</xdr:colOff>
      <xdr:row>2</xdr:row>
      <xdr:rowOff>171450</xdr:rowOff>
    </xdr:from>
    <xdr:to>
      <xdr:col>27</xdr:col>
      <xdr:colOff>0</xdr:colOff>
      <xdr:row>5</xdr:row>
      <xdr:rowOff>180975</xdr:rowOff>
    </xdr:to>
    <xdr:pic>
      <xdr:nvPicPr>
        <xdr:cNvPr id="4" name="4 Imagen">
          <a:extLst>
            <a:ext uri="{FF2B5EF4-FFF2-40B4-BE49-F238E27FC236}">
              <a16:creationId xmlns:a16="http://schemas.microsoft.com/office/drawing/2014/main" id="{00000000-0008-0000-10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00675" y="228600"/>
          <a:ext cx="1533525"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170825</xdr:colOff>
      <xdr:row>41</xdr:row>
      <xdr:rowOff>38094</xdr:rowOff>
    </xdr:from>
    <xdr:to>
      <xdr:col>16</xdr:col>
      <xdr:colOff>62712</xdr:colOff>
      <xdr:row>44</xdr:row>
      <xdr:rowOff>69844</xdr:rowOff>
    </xdr:to>
    <xdr:pic>
      <xdr:nvPicPr>
        <xdr:cNvPr id="5" name="Imagen 4">
          <a:extLst>
            <a:ext uri="{FF2B5EF4-FFF2-40B4-BE49-F238E27FC236}">
              <a16:creationId xmlns:a16="http://schemas.microsoft.com/office/drawing/2014/main" id="{00000000-0008-0000-1000-000005000000}"/>
            </a:ext>
          </a:extLst>
        </xdr:cNvPr>
        <xdr:cNvPicPr>
          <a:picLocks noChangeAspect="1"/>
        </xdr:cNvPicPr>
      </xdr:nvPicPr>
      <xdr:blipFill rotWithShape="1">
        <a:blip xmlns:r="http://schemas.openxmlformats.org/officeDocument/2006/relationships" r:embed="rId2" cstate="print">
          <a:duotone>
            <a:schemeClr val="accent5">
              <a:shade val="45000"/>
              <a:satMod val="135000"/>
            </a:schemeClr>
            <a:prstClr val="white"/>
          </a:duotone>
          <a:extLst>
            <a:ext uri="{28A0092B-C50C-407E-A947-70E740481C1C}">
              <a14:useLocalDpi xmlns:a14="http://schemas.microsoft.com/office/drawing/2010/main" val="0"/>
            </a:ext>
          </a:extLst>
        </a:blip>
        <a:srcRect l="7149" r="12399"/>
        <a:stretch/>
      </xdr:blipFill>
      <xdr:spPr>
        <a:xfrm rot="21005770">
          <a:off x="3142625" y="8718544"/>
          <a:ext cx="1130137" cy="6604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17</xdr:col>
      <xdr:colOff>285750</xdr:colOff>
      <xdr:row>5</xdr:row>
      <xdr:rowOff>38100</xdr:rowOff>
    </xdr:from>
    <xdr:to>
      <xdr:col>22</xdr:col>
      <xdr:colOff>247650</xdr:colOff>
      <xdr:row>7</xdr:row>
      <xdr:rowOff>123825</xdr:rowOff>
    </xdr:to>
    <xdr:pic>
      <xdr:nvPicPr>
        <xdr:cNvPr id="2" name="1 Imagen">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91250" y="1276350"/>
          <a:ext cx="1533525"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170761</xdr:colOff>
      <xdr:row>23</xdr:row>
      <xdr:rowOff>109914</xdr:rowOff>
    </xdr:from>
    <xdr:to>
      <xdr:col>21</xdr:col>
      <xdr:colOff>300765</xdr:colOff>
      <xdr:row>27</xdr:row>
      <xdr:rowOff>67053</xdr:rowOff>
    </xdr:to>
    <xdr:pic>
      <xdr:nvPicPr>
        <xdr:cNvPr id="5" name="Imagen 4">
          <a:extLst>
            <a:ext uri="{FF2B5EF4-FFF2-40B4-BE49-F238E27FC236}">
              <a16:creationId xmlns:a16="http://schemas.microsoft.com/office/drawing/2014/main" id="{00000000-0008-0000-1100-000005000000}"/>
            </a:ext>
          </a:extLst>
        </xdr:cNvPr>
        <xdr:cNvPicPr>
          <a:picLocks noChangeAspect="1"/>
        </xdr:cNvPicPr>
      </xdr:nvPicPr>
      <xdr:blipFill>
        <a:blip xmlns:r="http://schemas.openxmlformats.org/officeDocument/2006/relationships" r:embed="rId2"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rot="21005770">
          <a:off x="5447611" y="5939214"/>
          <a:ext cx="2015954" cy="947739"/>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oneCellAnchor>
    <xdr:from>
      <xdr:col>14</xdr:col>
      <xdr:colOff>73629</xdr:colOff>
      <xdr:row>5</xdr:row>
      <xdr:rowOff>207460</xdr:rowOff>
    </xdr:from>
    <xdr:ext cx="1805366" cy="937629"/>
    <xdr:sp macro="" textlink="">
      <xdr:nvSpPr>
        <xdr:cNvPr id="2" name="Rectángulo 1">
          <a:extLst>
            <a:ext uri="{FF2B5EF4-FFF2-40B4-BE49-F238E27FC236}">
              <a16:creationId xmlns:a16="http://schemas.microsoft.com/office/drawing/2014/main" id="{00000000-0008-0000-1200-000002000000}"/>
            </a:ext>
          </a:extLst>
        </xdr:cNvPr>
        <xdr:cNvSpPr/>
      </xdr:nvSpPr>
      <xdr:spPr>
        <a:xfrm>
          <a:off x="3274029" y="1304740"/>
          <a:ext cx="1805366" cy="937629"/>
        </a:xfrm>
        <a:prstGeom prst="rect">
          <a:avLst/>
        </a:prstGeom>
        <a:noFill/>
      </xdr:spPr>
      <xdr:txBody>
        <a:bodyPr wrap="none" lIns="91440" tIns="45720" rIns="91440" bIns="45720">
          <a:spAutoFit/>
        </a:bodyPr>
        <a:lstStyle/>
        <a:p>
          <a:pPr algn="ctr"/>
          <a:r>
            <a:rPr lang="es-ES" sz="5400" b="1" cap="none" spc="0">
              <a:ln w="22225">
                <a:solidFill>
                  <a:schemeClr val="accent2"/>
                </a:solidFill>
                <a:prstDash val="solid"/>
              </a:ln>
              <a:solidFill>
                <a:schemeClr val="accent2">
                  <a:lumMod val="40000"/>
                  <a:lumOff val="60000"/>
                </a:schemeClr>
              </a:solidFill>
              <a:effectLst/>
            </a:rPr>
            <a:t>NULA</a:t>
          </a:r>
        </a:p>
      </xdr:txBody>
    </xdr:sp>
    <xdr:clientData/>
  </xdr:one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429</xdr:row>
      <xdr:rowOff>285750</xdr:rowOff>
    </xdr:from>
    <xdr:to>
      <xdr:col>3</xdr:col>
      <xdr:colOff>552450</xdr:colOff>
      <xdr:row>437</xdr:row>
      <xdr:rowOff>238125</xdr:rowOff>
    </xdr:to>
    <xdr:pic>
      <xdr:nvPicPr>
        <xdr:cNvPr id="2" name="2 Imagen">
          <a:extLst>
            <a:ext uri="{FF2B5EF4-FFF2-40B4-BE49-F238E27FC236}">
              <a16:creationId xmlns:a16="http://schemas.microsoft.com/office/drawing/2014/main" id="{00000000-0008-0000-1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81600" y="269919450"/>
          <a:ext cx="6972300" cy="3457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37</xdr:col>
      <xdr:colOff>0</xdr:colOff>
      <xdr:row>31</xdr:row>
      <xdr:rowOff>0</xdr:rowOff>
    </xdr:from>
    <xdr:to>
      <xdr:col>37</xdr:col>
      <xdr:colOff>0</xdr:colOff>
      <xdr:row>31</xdr:row>
      <xdr:rowOff>0</xdr:rowOff>
    </xdr:to>
    <xdr:grpSp>
      <xdr:nvGrpSpPr>
        <xdr:cNvPr id="2" name="Group 108">
          <a:extLst>
            <a:ext uri="{FF2B5EF4-FFF2-40B4-BE49-F238E27FC236}">
              <a16:creationId xmlns:a16="http://schemas.microsoft.com/office/drawing/2014/main" id="{0AC6620D-ED69-4B26-8990-9613F7F42F8C}"/>
            </a:ext>
          </a:extLst>
        </xdr:cNvPr>
        <xdr:cNvGrpSpPr>
          <a:grpSpLocks/>
        </xdr:cNvGrpSpPr>
      </xdr:nvGrpSpPr>
      <xdr:grpSpPr bwMode="auto">
        <a:xfrm>
          <a:off x="9450457" y="6311348"/>
          <a:ext cx="0" cy="0"/>
          <a:chOff x="110530132" y="107927479"/>
          <a:chExt cx="3196335" cy="4369138"/>
        </a:xfrm>
      </xdr:grpSpPr>
      <xdr:pic>
        <xdr:nvPicPr>
          <xdr:cNvPr id="3" name="Picture 109" descr="j0152876">
            <a:extLst>
              <a:ext uri="{FF2B5EF4-FFF2-40B4-BE49-F238E27FC236}">
                <a16:creationId xmlns:a16="http://schemas.microsoft.com/office/drawing/2014/main" id="{7FB02594-F76F-4275-B05B-0AAFBEAC927D}"/>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162977" y="111757161"/>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4" name="Picture 110" descr="j0152876">
            <a:extLst>
              <a:ext uri="{FF2B5EF4-FFF2-40B4-BE49-F238E27FC236}">
                <a16:creationId xmlns:a16="http://schemas.microsoft.com/office/drawing/2014/main" id="{A5FF1C7E-AD71-41C7-AC6D-0071D702BFAE}"/>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11742416"/>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5" name="Picture 111" descr="j0152876">
            <a:extLst>
              <a:ext uri="{FF2B5EF4-FFF2-40B4-BE49-F238E27FC236}">
                <a16:creationId xmlns:a16="http://schemas.microsoft.com/office/drawing/2014/main" id="{17AED3EC-F642-4F45-9245-76B4AE68E46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11202960"/>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6" name="Picture 112" descr="j0152876">
            <a:extLst>
              <a:ext uri="{FF2B5EF4-FFF2-40B4-BE49-F238E27FC236}">
                <a16:creationId xmlns:a16="http://schemas.microsoft.com/office/drawing/2014/main" id="{2B926BB4-BB94-4631-9B7C-3BB2A1F678F7}"/>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10678249"/>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7" name="Picture 113" descr="j0152876">
            <a:extLst>
              <a:ext uri="{FF2B5EF4-FFF2-40B4-BE49-F238E27FC236}">
                <a16:creationId xmlns:a16="http://schemas.microsoft.com/office/drawing/2014/main" id="{526DB0F3-D3BC-4EC6-88E1-160B7B2E253B}"/>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10138793"/>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8" name="Picture 114" descr="j0152876">
            <a:extLst>
              <a:ext uri="{FF2B5EF4-FFF2-40B4-BE49-F238E27FC236}">
                <a16:creationId xmlns:a16="http://schemas.microsoft.com/office/drawing/2014/main" id="{480546B0-E920-4BB0-83CF-8E569EBD0A5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09615277"/>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9" name="Picture 115" descr="j0152876">
            <a:extLst>
              <a:ext uri="{FF2B5EF4-FFF2-40B4-BE49-F238E27FC236}">
                <a16:creationId xmlns:a16="http://schemas.microsoft.com/office/drawing/2014/main" id="{B1FB306B-9D7A-450E-9A58-AE3259B92CEE}"/>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09050355"/>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10" name="Picture 116" descr="j0152876">
            <a:extLst>
              <a:ext uri="{FF2B5EF4-FFF2-40B4-BE49-F238E27FC236}">
                <a16:creationId xmlns:a16="http://schemas.microsoft.com/office/drawing/2014/main" id="{E1B1552E-DD09-4AA9-9614-86B93996E12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08472273"/>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11" name="Picture 117" descr="j0152876">
            <a:extLst>
              <a:ext uri="{FF2B5EF4-FFF2-40B4-BE49-F238E27FC236}">
                <a16:creationId xmlns:a16="http://schemas.microsoft.com/office/drawing/2014/main" id="{B23D1F21-9326-4C50-ADEF-938F18CE848E}"/>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07927479"/>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12" name="Picture 118" descr="j0152876">
            <a:extLst>
              <a:ext uri="{FF2B5EF4-FFF2-40B4-BE49-F238E27FC236}">
                <a16:creationId xmlns:a16="http://schemas.microsoft.com/office/drawing/2014/main" id="{F6446BAB-D0D4-45E1-B458-1F4845D81084}"/>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159098" y="107927479"/>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13" name="Picture 119" descr="j0152876">
            <a:extLst>
              <a:ext uri="{FF2B5EF4-FFF2-40B4-BE49-F238E27FC236}">
                <a16:creationId xmlns:a16="http://schemas.microsoft.com/office/drawing/2014/main" id="{0E2371AA-0942-4A34-98D2-336516DCE7F9}"/>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351689" y="107927479"/>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14" name="Picture 120" descr="j0152876">
            <a:extLst>
              <a:ext uri="{FF2B5EF4-FFF2-40B4-BE49-F238E27FC236}">
                <a16:creationId xmlns:a16="http://schemas.microsoft.com/office/drawing/2014/main" id="{060E75C7-BA37-4BBF-ABF3-DB8023C3F502}"/>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07932817"/>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15" name="Picture 121" descr="j0152876">
            <a:extLst>
              <a:ext uri="{FF2B5EF4-FFF2-40B4-BE49-F238E27FC236}">
                <a16:creationId xmlns:a16="http://schemas.microsoft.com/office/drawing/2014/main" id="{D558F93B-7C94-4B85-8193-7FC221A5EB24}"/>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08520425"/>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16" name="Picture 122" descr="j0152876">
            <a:extLst>
              <a:ext uri="{FF2B5EF4-FFF2-40B4-BE49-F238E27FC236}">
                <a16:creationId xmlns:a16="http://schemas.microsoft.com/office/drawing/2014/main" id="{8B262B66-A8CA-4BC7-80CD-9B8A7802F0C4}"/>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09080584"/>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17" name="Picture 123" descr="j0152876">
            <a:extLst>
              <a:ext uri="{FF2B5EF4-FFF2-40B4-BE49-F238E27FC236}">
                <a16:creationId xmlns:a16="http://schemas.microsoft.com/office/drawing/2014/main" id="{957E8793-DD88-41CD-AC71-D255555DE34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10159341"/>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18" name="Picture 124" descr="j0152876">
            <a:extLst>
              <a:ext uri="{FF2B5EF4-FFF2-40B4-BE49-F238E27FC236}">
                <a16:creationId xmlns:a16="http://schemas.microsoft.com/office/drawing/2014/main" id="{6E9F23DF-FFF6-4789-90E3-B07E35F69E25}"/>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09620040"/>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19" name="Picture 125" descr="j0152876">
            <a:extLst>
              <a:ext uri="{FF2B5EF4-FFF2-40B4-BE49-F238E27FC236}">
                <a16:creationId xmlns:a16="http://schemas.microsoft.com/office/drawing/2014/main" id="{B556403E-098D-4E44-BEC3-90DE2FC08CE7}"/>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10698797"/>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20" name="Picture 126" descr="j0152876">
            <a:extLst>
              <a:ext uri="{FF2B5EF4-FFF2-40B4-BE49-F238E27FC236}">
                <a16:creationId xmlns:a16="http://schemas.microsoft.com/office/drawing/2014/main" id="{A6AF49FB-BE55-4AB6-A279-06D4A0D313F6}"/>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11220918"/>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21" name="Picture 127" descr="j0152876">
            <a:extLst>
              <a:ext uri="{FF2B5EF4-FFF2-40B4-BE49-F238E27FC236}">
                <a16:creationId xmlns:a16="http://schemas.microsoft.com/office/drawing/2014/main" id="{7613DE8F-535E-4C9C-A7B6-9C7A246E937F}"/>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11757161"/>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22" name="Picture 128" descr="j0152876">
            <a:extLst>
              <a:ext uri="{FF2B5EF4-FFF2-40B4-BE49-F238E27FC236}">
                <a16:creationId xmlns:a16="http://schemas.microsoft.com/office/drawing/2014/main" id="{1F56E230-56BD-4A65-BC28-1D6E66A6E004}"/>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351689" y="111757161"/>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grpSp>
    <xdr:clientData/>
  </xdr:twoCellAnchor>
  <xdr:twoCellAnchor>
    <xdr:from>
      <xdr:col>37</xdr:col>
      <xdr:colOff>0</xdr:colOff>
      <xdr:row>31</xdr:row>
      <xdr:rowOff>0</xdr:rowOff>
    </xdr:from>
    <xdr:to>
      <xdr:col>37</xdr:col>
      <xdr:colOff>0</xdr:colOff>
      <xdr:row>31</xdr:row>
      <xdr:rowOff>0</xdr:rowOff>
    </xdr:to>
    <xdr:grpSp>
      <xdr:nvGrpSpPr>
        <xdr:cNvPr id="23" name="Group 129">
          <a:extLst>
            <a:ext uri="{FF2B5EF4-FFF2-40B4-BE49-F238E27FC236}">
              <a16:creationId xmlns:a16="http://schemas.microsoft.com/office/drawing/2014/main" id="{FCBC4C47-6D36-489F-8899-5E0E8ACCCD9A}"/>
            </a:ext>
          </a:extLst>
        </xdr:cNvPr>
        <xdr:cNvGrpSpPr>
          <a:grpSpLocks/>
        </xdr:cNvGrpSpPr>
      </xdr:nvGrpSpPr>
      <xdr:grpSpPr bwMode="auto">
        <a:xfrm>
          <a:off x="9450457" y="6311348"/>
          <a:ext cx="0" cy="0"/>
          <a:chOff x="110530132" y="107927479"/>
          <a:chExt cx="3196335" cy="4369138"/>
        </a:xfrm>
      </xdr:grpSpPr>
      <xdr:pic>
        <xdr:nvPicPr>
          <xdr:cNvPr id="24" name="Picture 130" descr="j0152876">
            <a:extLst>
              <a:ext uri="{FF2B5EF4-FFF2-40B4-BE49-F238E27FC236}">
                <a16:creationId xmlns:a16="http://schemas.microsoft.com/office/drawing/2014/main" id="{34324516-CE3A-49CF-9575-BB675EFB4D04}"/>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162977" y="111757161"/>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25" name="Picture 131" descr="j0152876">
            <a:extLst>
              <a:ext uri="{FF2B5EF4-FFF2-40B4-BE49-F238E27FC236}">
                <a16:creationId xmlns:a16="http://schemas.microsoft.com/office/drawing/2014/main" id="{9527A70E-541A-483F-AF41-E08D3E68649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11742416"/>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26" name="Picture 132" descr="j0152876">
            <a:extLst>
              <a:ext uri="{FF2B5EF4-FFF2-40B4-BE49-F238E27FC236}">
                <a16:creationId xmlns:a16="http://schemas.microsoft.com/office/drawing/2014/main" id="{44B53A8D-7B3F-448D-A635-ED937D03F514}"/>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11202960"/>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27" name="Picture 133" descr="j0152876">
            <a:extLst>
              <a:ext uri="{FF2B5EF4-FFF2-40B4-BE49-F238E27FC236}">
                <a16:creationId xmlns:a16="http://schemas.microsoft.com/office/drawing/2014/main" id="{A3D0FCA4-5909-4012-9085-EA195B7864A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10678249"/>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28" name="Picture 134" descr="j0152876">
            <a:extLst>
              <a:ext uri="{FF2B5EF4-FFF2-40B4-BE49-F238E27FC236}">
                <a16:creationId xmlns:a16="http://schemas.microsoft.com/office/drawing/2014/main" id="{A3F23B5B-9845-4C7D-877F-F90F7CF9B41C}"/>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10138793"/>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29" name="Picture 135" descr="j0152876">
            <a:extLst>
              <a:ext uri="{FF2B5EF4-FFF2-40B4-BE49-F238E27FC236}">
                <a16:creationId xmlns:a16="http://schemas.microsoft.com/office/drawing/2014/main" id="{F49BD5B1-35F9-46F0-9017-DCBB992EB236}"/>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09615277"/>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30" name="Picture 136" descr="j0152876">
            <a:extLst>
              <a:ext uri="{FF2B5EF4-FFF2-40B4-BE49-F238E27FC236}">
                <a16:creationId xmlns:a16="http://schemas.microsoft.com/office/drawing/2014/main" id="{E9561EE9-FC00-40A0-85F1-9F809FA403CA}"/>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09050355"/>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31" name="Picture 137" descr="j0152876">
            <a:extLst>
              <a:ext uri="{FF2B5EF4-FFF2-40B4-BE49-F238E27FC236}">
                <a16:creationId xmlns:a16="http://schemas.microsoft.com/office/drawing/2014/main" id="{E05E645B-7355-400A-99E9-848A4DB22B78}"/>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08472273"/>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32" name="Picture 138" descr="j0152876">
            <a:extLst>
              <a:ext uri="{FF2B5EF4-FFF2-40B4-BE49-F238E27FC236}">
                <a16:creationId xmlns:a16="http://schemas.microsoft.com/office/drawing/2014/main" id="{277A82CC-D43F-4739-9935-34AA6EF6F324}"/>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74453" y="107927479"/>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33" name="Picture 139" descr="j0152876">
            <a:extLst>
              <a:ext uri="{FF2B5EF4-FFF2-40B4-BE49-F238E27FC236}">
                <a16:creationId xmlns:a16="http://schemas.microsoft.com/office/drawing/2014/main" id="{5739E62F-AF3E-4C00-92BF-00CB24921F1F}"/>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159098" y="107927479"/>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34" name="Picture 140" descr="j0152876">
            <a:extLst>
              <a:ext uri="{FF2B5EF4-FFF2-40B4-BE49-F238E27FC236}">
                <a16:creationId xmlns:a16="http://schemas.microsoft.com/office/drawing/2014/main" id="{3ECBE47D-A482-4726-A445-D887BABBDE8E}"/>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351689" y="107927479"/>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35" name="Picture 141" descr="j0152876">
            <a:extLst>
              <a:ext uri="{FF2B5EF4-FFF2-40B4-BE49-F238E27FC236}">
                <a16:creationId xmlns:a16="http://schemas.microsoft.com/office/drawing/2014/main" id="{D34E8CC1-6B39-4D6D-BF64-A3B88B79B447}"/>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07932817"/>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36" name="Picture 142" descr="j0152876">
            <a:extLst>
              <a:ext uri="{FF2B5EF4-FFF2-40B4-BE49-F238E27FC236}">
                <a16:creationId xmlns:a16="http://schemas.microsoft.com/office/drawing/2014/main" id="{FDABD7F5-8D0E-4B1A-9A9B-581A47421026}"/>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08520425"/>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37" name="Picture 143" descr="j0152876">
            <a:extLst>
              <a:ext uri="{FF2B5EF4-FFF2-40B4-BE49-F238E27FC236}">
                <a16:creationId xmlns:a16="http://schemas.microsoft.com/office/drawing/2014/main" id="{50184D4A-39B1-4EFE-948E-2605E944FC13}"/>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09080584"/>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38" name="Picture 144" descr="j0152876">
            <a:extLst>
              <a:ext uri="{FF2B5EF4-FFF2-40B4-BE49-F238E27FC236}">
                <a16:creationId xmlns:a16="http://schemas.microsoft.com/office/drawing/2014/main" id="{724846DC-0969-49B7-8726-D14AB9A0929D}"/>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10159341"/>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39" name="Picture 145" descr="j0152876">
            <a:extLst>
              <a:ext uri="{FF2B5EF4-FFF2-40B4-BE49-F238E27FC236}">
                <a16:creationId xmlns:a16="http://schemas.microsoft.com/office/drawing/2014/main" id="{70898891-0123-4033-BE58-465D34068297}"/>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09620040"/>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40" name="Picture 146" descr="j0152876">
            <a:extLst>
              <a:ext uri="{FF2B5EF4-FFF2-40B4-BE49-F238E27FC236}">
                <a16:creationId xmlns:a16="http://schemas.microsoft.com/office/drawing/2014/main" id="{963F1773-C4EB-4FB8-AF44-0769C1F3847B}"/>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10698797"/>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41" name="Picture 147" descr="j0152876">
            <a:extLst>
              <a:ext uri="{FF2B5EF4-FFF2-40B4-BE49-F238E27FC236}">
                <a16:creationId xmlns:a16="http://schemas.microsoft.com/office/drawing/2014/main" id="{184F9476-A0C4-42E8-A6F8-5E19A9A726BB}"/>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11220918"/>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42" name="Picture 148" descr="j0152876">
            <a:extLst>
              <a:ext uri="{FF2B5EF4-FFF2-40B4-BE49-F238E27FC236}">
                <a16:creationId xmlns:a16="http://schemas.microsoft.com/office/drawing/2014/main" id="{ED604909-4227-4BD5-ABE9-AF4B7FA72C81}"/>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530132" y="111757161"/>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pic>
        <xdr:nvPicPr>
          <xdr:cNvPr id="43" name="Picture 149" descr="j0152876">
            <a:extLst>
              <a:ext uri="{FF2B5EF4-FFF2-40B4-BE49-F238E27FC236}">
                <a16:creationId xmlns:a16="http://schemas.microsoft.com/office/drawing/2014/main" id="{BA92B706-9387-4421-B465-82576CDD68A6}"/>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351689" y="111757161"/>
            <a:ext cx="752014" cy="539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grpSp>
    <xdr:clientData/>
  </xdr:twoCellAnchor>
  <xdr:twoCellAnchor>
    <xdr:from>
      <xdr:col>35</xdr:col>
      <xdr:colOff>104775</xdr:colOff>
      <xdr:row>0</xdr:row>
      <xdr:rowOff>57150</xdr:rowOff>
    </xdr:from>
    <xdr:to>
      <xdr:col>36</xdr:col>
      <xdr:colOff>180975</xdr:colOff>
      <xdr:row>1</xdr:row>
      <xdr:rowOff>171450</xdr:rowOff>
    </xdr:to>
    <xdr:pic>
      <xdr:nvPicPr>
        <xdr:cNvPr id="44" name="Picture 163" descr="j0152876">
          <a:extLst>
            <a:ext uri="{FF2B5EF4-FFF2-40B4-BE49-F238E27FC236}">
              <a16:creationId xmlns:a16="http://schemas.microsoft.com/office/drawing/2014/main" id="{9A511396-0D21-4C2A-8CE0-295580F12DF4}"/>
            </a:ext>
          </a:extLst>
        </xdr:cNvPr>
        <xdr:cNvPicPr preferRelativeResize="0">
          <a:picLocks noChangeArrowheads="1" noChangeShapeType="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29700" y="57150"/>
          <a:ext cx="3238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clientData/>
  </xdr:twoCellAnchor>
  <xdr:twoCellAnchor>
    <xdr:from>
      <xdr:col>35</xdr:col>
      <xdr:colOff>95250</xdr:colOff>
      <xdr:row>1</xdr:row>
      <xdr:rowOff>142875</xdr:rowOff>
    </xdr:from>
    <xdr:to>
      <xdr:col>36</xdr:col>
      <xdr:colOff>171450</xdr:colOff>
      <xdr:row>3</xdr:row>
      <xdr:rowOff>66675</xdr:rowOff>
    </xdr:to>
    <xdr:pic>
      <xdr:nvPicPr>
        <xdr:cNvPr id="45" name="Picture 163" descr="j0152876">
          <a:extLst>
            <a:ext uri="{FF2B5EF4-FFF2-40B4-BE49-F238E27FC236}">
              <a16:creationId xmlns:a16="http://schemas.microsoft.com/office/drawing/2014/main" id="{BE3D679C-ACA5-40EB-814C-5D582D7628F7}"/>
            </a:ext>
          </a:extLst>
        </xdr:cNvPr>
        <xdr:cNvPicPr preferRelativeResize="0">
          <a:picLocks noChangeArrowheads="1" noChangeShapeType="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20175" y="333375"/>
          <a:ext cx="3238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clientData/>
  </xdr:twoCellAnchor>
  <xdr:twoCellAnchor>
    <xdr:from>
      <xdr:col>34</xdr:col>
      <xdr:colOff>114300</xdr:colOff>
      <xdr:row>0</xdr:row>
      <xdr:rowOff>180975</xdr:rowOff>
    </xdr:from>
    <xdr:to>
      <xdr:col>35</xdr:col>
      <xdr:colOff>190500</xdr:colOff>
      <xdr:row>2</xdr:row>
      <xdr:rowOff>104775</xdr:rowOff>
    </xdr:to>
    <xdr:pic>
      <xdr:nvPicPr>
        <xdr:cNvPr id="46" name="Picture 163" descr="j0152876">
          <a:extLst>
            <a:ext uri="{FF2B5EF4-FFF2-40B4-BE49-F238E27FC236}">
              <a16:creationId xmlns:a16="http://schemas.microsoft.com/office/drawing/2014/main" id="{2398CA66-B10B-4A09-9D1E-7F6AB7E4239D}"/>
            </a:ext>
          </a:extLst>
        </xdr:cNvPr>
        <xdr:cNvPicPr preferRelativeResize="0">
          <a:picLocks noChangeArrowheads="1" noChangeShapeType="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91575" y="180975"/>
          <a:ext cx="3238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clientData/>
  </xdr:twoCellAnchor>
  <xdr:twoCellAnchor>
    <xdr:from>
      <xdr:col>34</xdr:col>
      <xdr:colOff>133350</xdr:colOff>
      <xdr:row>28</xdr:row>
      <xdr:rowOff>19050</xdr:rowOff>
    </xdr:from>
    <xdr:to>
      <xdr:col>35</xdr:col>
      <xdr:colOff>209550</xdr:colOff>
      <xdr:row>29</xdr:row>
      <xdr:rowOff>133350</xdr:rowOff>
    </xdr:to>
    <xdr:pic>
      <xdr:nvPicPr>
        <xdr:cNvPr id="47" name="Picture 163" descr="j0152876">
          <a:extLst>
            <a:ext uri="{FF2B5EF4-FFF2-40B4-BE49-F238E27FC236}">
              <a16:creationId xmlns:a16="http://schemas.microsoft.com/office/drawing/2014/main" id="{1E5BAD7A-84F1-40D0-A084-F451A1C8BC34}"/>
            </a:ext>
          </a:extLst>
        </xdr:cNvPr>
        <xdr:cNvPicPr preferRelativeResize="0">
          <a:picLocks noChangeArrowheads="1" noChangeShapeType="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10625" y="5753100"/>
          <a:ext cx="3238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clientData/>
  </xdr:twoCellAnchor>
  <xdr:twoCellAnchor>
    <xdr:from>
      <xdr:col>35</xdr:col>
      <xdr:colOff>114300</xdr:colOff>
      <xdr:row>28</xdr:row>
      <xdr:rowOff>142875</xdr:rowOff>
    </xdr:from>
    <xdr:to>
      <xdr:col>36</xdr:col>
      <xdr:colOff>190500</xdr:colOff>
      <xdr:row>30</xdr:row>
      <xdr:rowOff>66675</xdr:rowOff>
    </xdr:to>
    <xdr:pic>
      <xdr:nvPicPr>
        <xdr:cNvPr id="48" name="Picture 163" descr="j0152876">
          <a:extLst>
            <a:ext uri="{FF2B5EF4-FFF2-40B4-BE49-F238E27FC236}">
              <a16:creationId xmlns:a16="http://schemas.microsoft.com/office/drawing/2014/main" id="{5B522E18-ADE0-4F5A-9007-2677BF8191DC}"/>
            </a:ext>
          </a:extLst>
        </xdr:cNvPr>
        <xdr:cNvPicPr preferRelativeResize="0">
          <a:picLocks noChangeArrowheads="1" noChangeShapeType="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39225" y="5876925"/>
          <a:ext cx="3238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clientData/>
  </xdr:twoCellAnchor>
  <xdr:twoCellAnchor>
    <xdr:from>
      <xdr:col>35</xdr:col>
      <xdr:colOff>114300</xdr:colOff>
      <xdr:row>27</xdr:row>
      <xdr:rowOff>85725</xdr:rowOff>
    </xdr:from>
    <xdr:to>
      <xdr:col>36</xdr:col>
      <xdr:colOff>190500</xdr:colOff>
      <xdr:row>29</xdr:row>
      <xdr:rowOff>9525</xdr:rowOff>
    </xdr:to>
    <xdr:pic>
      <xdr:nvPicPr>
        <xdr:cNvPr id="49" name="Picture 163" descr="j0152876">
          <a:extLst>
            <a:ext uri="{FF2B5EF4-FFF2-40B4-BE49-F238E27FC236}">
              <a16:creationId xmlns:a16="http://schemas.microsoft.com/office/drawing/2014/main" id="{63B312A0-284B-468A-8118-8DC51E0BCB67}"/>
            </a:ext>
          </a:extLst>
        </xdr:cNvPr>
        <xdr:cNvPicPr preferRelativeResize="0">
          <a:picLocks noChangeArrowheads="1" noChangeShapeType="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39225" y="5629275"/>
          <a:ext cx="3238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Lst>
      </xdr:spPr>
    </xdr:pic>
    <xdr:clientData/>
  </xdr:twoCellAnchor>
  <xdr:oneCellAnchor>
    <xdr:from>
      <xdr:col>25</xdr:col>
      <xdr:colOff>66262</xdr:colOff>
      <xdr:row>21</xdr:row>
      <xdr:rowOff>0</xdr:rowOff>
    </xdr:from>
    <xdr:ext cx="2078935" cy="776976"/>
    <xdr:pic>
      <xdr:nvPicPr>
        <xdr:cNvPr id="50" name="Imagen 49">
          <a:extLst>
            <a:ext uri="{FF2B5EF4-FFF2-40B4-BE49-F238E27FC236}">
              <a16:creationId xmlns:a16="http://schemas.microsoft.com/office/drawing/2014/main" id="{1E865DF5-A3BA-442F-BABE-9C984DA2844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514687" y="4152900"/>
          <a:ext cx="2078935" cy="7769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248477</xdr:colOff>
      <xdr:row>23</xdr:row>
      <xdr:rowOff>99391</xdr:rowOff>
    </xdr:from>
    <xdr:ext cx="1524001" cy="715282"/>
    <xdr:pic>
      <xdr:nvPicPr>
        <xdr:cNvPr id="51" name="Imagen 50">
          <a:extLst>
            <a:ext uri="{FF2B5EF4-FFF2-40B4-BE49-F238E27FC236}">
              <a16:creationId xmlns:a16="http://schemas.microsoft.com/office/drawing/2014/main" id="{1A367690-B11D-4A2F-80B1-870A16085568}"/>
            </a:ext>
            <a:ext uri="{147F2762-F138-4A5C-976F-8EAC2B608ADB}">
              <a16:predDERef xmlns:a16="http://schemas.microsoft.com/office/drawing/2014/main" pred="{1E865DF5-A3BA-442F-BABE-9C984DA2844B}"/>
            </a:ext>
          </a:extLst>
        </xdr:cNvPr>
        <xdr:cNvPicPr>
          <a:picLocks noChangeAspect="1"/>
        </xdr:cNvPicPr>
      </xdr:nvPicPr>
      <xdr:blipFill>
        <a:blip xmlns:r="http://schemas.openxmlformats.org/officeDocument/2006/relationships" r:embed="rId3"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rot="20507413">
          <a:off x="1753427" y="4633291"/>
          <a:ext cx="1524001" cy="715282"/>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16.50.3\Proceso%20Servicios%20Ciudadanos%20y%20T&#233;cnicos\2019\Respaldo%20Cobros%20y%20Patentes\EXP-PMR-FMT-105-2019\EXP-000-PMR-FMT-105-0000000000-2019\EXP-001-PMR-FMT%20105-0108770167-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tilaran.sharepoint.com/Users/smurillo/Google%20Drive/PSCT/2021/Respaldo%20Cobros%20y%20Patentes/EXP-PMR-FMT-104-2021/EXP-087-PMR-FMT-104-3101806071-2021/EXP-087-PMR-FMT-104-3101806071-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72.16.50.3\Respaldo%20Cobros%20y%20Patentes\EXP-PMR-FMT-104-2018\EXP-004-PMR-FMT-104-0205050129-2018\EXP-004-PMR-FMT-104-0205050129-2018.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72.16.50.3\respaldos\Proceso%20Servicios%20Ciudadanos%20y%20T&#233;cnicos\2019\Respaldo%20Cobros%20y%20Patentes\EXP-PMR-FMT-104-2019\EXP-207-PMR-FMT-104-0502570616-2019\EXP-207-PMR-FMT-104-0502570616-2019.xlsx" TargetMode="External"/></Relationships>
</file>

<file path=xl/externalLinks/_rels/externalLink5.xml.rels><?xml version="1.0" encoding="UTF-8" standalone="yes"?>
<Relationships xmlns="http://schemas.openxmlformats.org/package/2006/relationships"><Relationship Id="rId3" Type="http://schemas.openxmlformats.org/officeDocument/2006/relationships/externalLinkPath" Target="file:///C:\Respaldo%20Coordinaci&#243;n%20PSCT%2006102021\PROYECTOS%202023\REGLAMENTO%20DE%20PATENTES\1%20PATENTES%20COMERCIALES\MEJORA%20REGULATORIA\FORMULARIO%20COSTO%20BENEFICIO\II%20PARTE\FORMULARIOS%20RESPECTIVOS\EXP-000-TLC-FMT-019-0000000000-2023.xlsx" TargetMode="External"/><Relationship Id="rId2" Type="http://schemas.microsoft.com/office/2019/04/relationships/externalLinkLongPath" Target="/Respaldo%20Coordinaci&#243;n%20PSCT%2006102021/PROYECTOS%202023/REGLAMENTO%20DE%20PATENTES/1%20PATENTES%20COMERCIALES/MEJORA%20REGULATORIA/FORMULARIO%20COSTO%20BENEFICIO/II%20PARTE/FORMULARIOS%20RESPECTIVOS/EXP-000-TLC-FMT-019-0000000000-2023.xlsx?1FB789C2" TargetMode="External"/><Relationship Id="rId1" Type="http://schemas.openxmlformats.org/officeDocument/2006/relationships/externalLinkPath" Target="file:///\\1FB789C2\EXP-000-TLC-FMT-019-0000000000-2023.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https://tilaran.sharepoint.com/sites/SERVICIOSCIUDADANOSYTECNICOS/PAT/RPF/FMT%20113%20%202022/EXP-000-PMR-FMT-113-0000000-2022/EXP-000-PMR-FMT-113-0000000-2022.xlsx" TargetMode="External"/><Relationship Id="rId1" Type="http://schemas.openxmlformats.org/officeDocument/2006/relationships/externalLinkPath" Target="https://tilaran.sharepoint.com/sites/SERVICIOSCIUDADANOSYTECNICOS/PAT/RPF/FMT%20113%20%202022/EXP-000-PMR-FMT-113-0000000-2022/EXP-000-PMR-FMT-113-0000000-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ULARIO ÚNICO"/>
      <sheetName val="DECLARACIÓN JURADA"/>
      <sheetName val="RMU"/>
      <sheetName val="CALCULO LICENCIA"/>
      <sheetName val="RESOLUCION COMERCIAL"/>
      <sheetName val="CERTIFICADO"/>
      <sheetName val="PARÁMETROS"/>
      <sheetName val="PROVINCIAS"/>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VINCIAS"/>
      <sheetName val="REQUISITOS FMT 104"/>
      <sheetName val=" FMT 104 TOMA DATOS"/>
      <sheetName val="DECLARACIÓN JURADA"/>
      <sheetName val="CONSTANCIA INS"/>
      <sheetName val="CONSTANCIA REQUISITOS"/>
      <sheetName val="ANTIGUA DECLARA"/>
      <sheetName val="RMU"/>
      <sheetName val="RESOLUCIÓN PSF"/>
      <sheetName val="CERTIFICADO PSF"/>
      <sheetName val="CALCULO LICENCIA"/>
      <sheetName val="RESOLUCION COMERCIAL"/>
      <sheetName val="TRASLADO"/>
      <sheetName val="CERTIFICADO"/>
      <sheetName val="PARÁMETROS"/>
      <sheetName val="INFORME LICORES"/>
      <sheetName val="RESOLUCION LICORES"/>
      <sheetName val="CERTIFICADO LICORES "/>
      <sheetName val="DECLARACIÓN JURADA  (3)"/>
      <sheetName val="FMT 021"/>
      <sheetName val="CIUU"/>
      <sheetName val="SIGRAM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ISITOS FMT 104"/>
      <sheetName val="FMT 104"/>
      <sheetName val="RMU"/>
      <sheetName val="CONSTANCIA INS"/>
      <sheetName val="CALCULO LICENCIA"/>
      <sheetName val="RESOLUCION COMERCIAL"/>
      <sheetName val="CERTIFICADO COMERCIAL"/>
      <sheetName val="INFORME LICORES"/>
      <sheetName val="RESOLUCION LICORES"/>
      <sheetName val="CERTIFICADO LICORES "/>
      <sheetName val="PARÁMETROS"/>
      <sheetName val="PROVINCIAS"/>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ÁMETROS"/>
      <sheetName val="REQUISITOS FMT 104"/>
      <sheetName val=" FMT 104 TOMA DATOS"/>
      <sheetName val="PROVINCIAS"/>
      <sheetName val="CONSTANCIA REQUISITOS"/>
      <sheetName val="DECLARACIÓN JURADA "/>
      <sheetName val="ANTIGUA DECLARA"/>
      <sheetName val="CONSTANCIA INS"/>
      <sheetName val="RMU"/>
      <sheetName val="RESOLUCIÓN PSF"/>
      <sheetName val="CERTIFICADO PSF"/>
      <sheetName val="CALCULO LICENCIA"/>
      <sheetName val="RESOLUCION COMERCIAL"/>
      <sheetName val="CERTIFICADO"/>
      <sheetName val="INFORME LICORES"/>
      <sheetName val="RESOLUCION LICORES"/>
      <sheetName val="CERTIFICADO LICORES "/>
      <sheetName val="DECLARACIÓN JURADA  (3)"/>
    </sheetNames>
    <sheetDataSet>
      <sheetData sheetId="0"/>
      <sheetData sheetId="1"/>
      <sheetData sheetId="2"/>
      <sheetData sheetId="3">
        <row r="2">
          <cell r="A2" t="str">
            <v>SAN_JOSE</v>
          </cell>
        </row>
        <row r="3">
          <cell r="A3" t="str">
            <v>ALAJUELA</v>
          </cell>
        </row>
        <row r="4">
          <cell r="A4" t="str">
            <v>CARTAGO</v>
          </cell>
        </row>
        <row r="5">
          <cell r="A5" t="str">
            <v>HEREDIA</v>
          </cell>
        </row>
        <row r="6">
          <cell r="A6" t="str">
            <v>GUANACASTE</v>
          </cell>
        </row>
        <row r="7">
          <cell r="A7" t="str">
            <v>PUNTARENAS</v>
          </cell>
        </row>
        <row r="8">
          <cell r="A8" t="str">
            <v>LIMÓN</v>
          </cell>
        </row>
      </sheetData>
      <sheetData sheetId="4"/>
      <sheetData sheetId="5"/>
      <sheetData sheetId="6"/>
      <sheetData sheetId="7"/>
      <sheetData sheetId="8"/>
      <sheetData sheetId="9"/>
      <sheetData sheetId="10"/>
      <sheetData sheetId="11"/>
      <sheetData sheetId="12">
        <row r="49">
          <cell r="N49" t="str">
            <v>ASISTENTE TÉCNICO</v>
          </cell>
        </row>
      </sheetData>
      <sheetData sheetId="13"/>
      <sheetData sheetId="14"/>
      <sheetData sheetId="15"/>
      <sheetData sheetId="16"/>
      <sheetData sheetId="1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FORMULARIO"/>
      <sheetName val="TOMA DATOS"/>
      <sheetName val="TRASPASO"/>
      <sheetName val="CERTIFICADO "/>
      <sheetName val="PARAMETROS"/>
      <sheetName val="Reporte"/>
    </sheetNames>
    <sheetDataSet>
      <sheetData sheetId="0" refreshError="1"/>
      <sheetData sheetId="1">
        <row r="10">
          <cell r="F10" t="str">
            <v>475 SUR DEL BANCO NACIONAL DE C.R TILARAN</v>
          </cell>
          <cell r="W10" t="str">
            <v>49349-000</v>
          </cell>
        </row>
        <row r="12">
          <cell r="I12" t="str">
            <v>BARRANTES CHAVES GERARDO</v>
          </cell>
          <cell r="W12">
            <v>900260738</v>
          </cell>
        </row>
        <row r="20">
          <cell r="H20" t="str">
            <v>OFICINA DE SERVICIOS</v>
          </cell>
        </row>
        <row r="21">
          <cell r="H21" t="str">
            <v>ELABORACION DE JUGOS</v>
          </cell>
        </row>
        <row r="22">
          <cell r="H22" t="str">
            <v>VENTA DE VIDRIOS</v>
          </cell>
        </row>
        <row r="23">
          <cell r="H23" t="str">
            <v>BAR</v>
          </cell>
        </row>
        <row r="30">
          <cell r="G30" t="str">
            <v>María Cecilia Prendas Martínez</v>
          </cell>
        </row>
      </sheetData>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WrNLLYVGR02T_1Pdi6X_lgirO7jaTUFNoABFOs0E89ZXWyK074j5TI1rgppfH9YY" itemId="015HKPCPGBBUSTFUZDGFGIASSKRV25MT4D">
      <xxl21:absoluteUrl r:id="rId2"/>
    </xxl21:alternateUrls>
    <sheetNames>
      <sheetName val="REQUISITOS FMT 113"/>
      <sheetName val=" FMT 113 TOMA DATOS"/>
      <sheetName val="DECLARACIÓN JURADA"/>
      <sheetName val="CONSTANCIA INS"/>
      <sheetName val="EXONERACIÓN INS-F-D0139"/>
      <sheetName val="CONSTANCIA REQUISITOS"/>
      <sheetName val="ANTIGUA DECLARA"/>
      <sheetName val="RMU"/>
      <sheetName val="RESOLUCIÓN PSF"/>
      <sheetName val="CERTIFICADO PSF"/>
      <sheetName val="CALCULO LICENCIA"/>
      <sheetName val="RESOLUCION COMERCIAL"/>
      <sheetName val="TRASLADO"/>
      <sheetName val="CERTIFICADO"/>
      <sheetName val="INFORME LICORES"/>
      <sheetName val="RESOLUCION LICORES"/>
      <sheetName val="CERTIFICADO LICORES "/>
      <sheetName val="PARÁMETROS"/>
      <sheetName val="PROVINCIAS"/>
      <sheetName val="DECLARACIÓN JURADA  (3)"/>
      <sheetName val="CIUU"/>
      <sheetName val="SIGRAMU"/>
      <sheetName val="CERTIFICADO CVO"/>
    </sheetNames>
    <sheetDataSet>
      <sheetData sheetId="0"/>
      <sheetData sheetId="1"/>
      <sheetData sheetId="2"/>
      <sheetData sheetId="3"/>
      <sheetData sheetId="4"/>
      <sheetData sheetId="5"/>
      <sheetData sheetId="6"/>
      <sheetData sheetId="7"/>
      <sheetData sheetId="8"/>
      <sheetData sheetId="9"/>
      <sheetData sheetId="10"/>
      <sheetData sheetId="11">
        <row r="48">
          <cell r="N48" t="str">
            <v>María Cecilia Prendas Martínez</v>
          </cell>
        </row>
      </sheetData>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persons/person.xml><?xml version="1.0" encoding="utf-8"?>
<personList xmlns="http://schemas.microsoft.com/office/spreadsheetml/2018/threadedcomments" xmlns:x="http://schemas.openxmlformats.org/spreadsheetml/2006/main">
  <person displayName="José Antonio Rodriguez" id="{338D39DE-2FA3-4F02-B8AC-B1B921D7C08D}" userId="S::jrodriguez@tilaran.go.cr::2f54c29f-9298-4c6b-ae2a-0ce90fe8f8ce"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F10:F35" totalsRowShown="0" headerRowDxfId="51" dataDxfId="50">
  <autoFilter ref="F10:F35" xr:uid="{00000000-0009-0000-0100-000001000000}"/>
  <tableColumns count="1">
    <tableColumn id="1" xr3:uid="{00000000-0010-0000-0000-000001000000}" name="HORARIO" dataDxfId="49"/>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a4" displayName="Tabla4" ref="F51:F56" totalsRowShown="0" headerRowDxfId="48" dataDxfId="47">
  <autoFilter ref="F51:F56" xr:uid="{00000000-0009-0000-0100-000004000000}"/>
  <tableColumns count="1">
    <tableColumn id="1" xr3:uid="{00000000-0010-0000-0100-000001000000}" name="SENASA" dataDxfId="46"/>
  </tableColumns>
  <tableStyleInfo name="TableStyleDark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a5" displayName="Tabla5" ref="U12:V54" totalsRowShown="0" headerRowDxfId="45" headerRowBorderDxfId="44" tableBorderDxfId="43" totalsRowBorderDxfId="42">
  <autoFilter ref="U12:V54" xr:uid="{00000000-0009-0000-0100-000005000000}"/>
  <tableColumns count="2">
    <tableColumn id="2" xr3:uid="{00000000-0010-0000-0200-000002000000}" name="Columna2" dataDxfId="41"/>
    <tableColumn id="3" xr3:uid="{00000000-0010-0000-0200-000003000000}" name="Columna12" dataDxfId="40"/>
  </tableColumns>
  <tableStyleInfo name="TableStyleMedium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Tabla2" displayName="Tabla2" ref="N10:O154" totalsRowShown="0" headerRowBorderDxfId="39" tableBorderDxfId="38">
  <autoFilter ref="N10:O154" xr:uid="{00000000-0009-0000-0100-000002000000}"/>
  <tableColumns count="2">
    <tableColumn id="1" xr3:uid="{00000000-0010-0000-0300-000001000000}" name="El Permiso Sanitario de Funcionamiento se otorga a los establecimientos que albergan las siguientes actividades" dataDxfId="37" dataCellStyle="Normal 2"/>
    <tableColumn id="2" xr3:uid="{00000000-0010-0000-0300-000002000000}" name="Equivalencia al CIIU 3" dataDxfId="36"/>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Tabla3" displayName="Tabla3" ref="I156:I183" totalsRowShown="0" dataDxfId="35">
  <autoFilter ref="I156:I183" xr:uid="{00000000-0009-0000-0100-000003000000}"/>
  <tableColumns count="1">
    <tableColumn id="1" xr3:uid="{00000000-0010-0000-0400-000001000000}" name="Columna1" dataDxfId="34"/>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a6" displayName="Tabla6" ref="E157:E173" totalsRowShown="0" headerRowDxfId="33" dataDxfId="32">
  <autoFilter ref="E157:E173" xr:uid="{00000000-0009-0000-0100-000006000000}"/>
  <tableColumns count="1">
    <tableColumn id="1" xr3:uid="{00000000-0010-0000-0500-000001000000}" name="Columna1" dataDxfId="31"/>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a7" displayName="Tabla7" ref="D157:D159" totalsRowShown="0" headerRowDxfId="30" dataDxfId="29">
  <autoFilter ref="D157:D159" xr:uid="{00000000-0009-0000-0100-000007000000}"/>
  <tableColumns count="1">
    <tableColumn id="1" xr3:uid="{00000000-0010-0000-0600-000001000000}" name="Columna1" dataDxfId="28"/>
  </tableColumns>
  <tableStyleInfo name="TableStyleLight1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a9" displayName="Tabla9" ref="N361:Q370" totalsRowShown="0" tableBorderDxfId="27">
  <autoFilter ref="N361:Q370" xr:uid="{00000000-0009-0000-0100-000009000000}"/>
  <tableColumns count="4">
    <tableColumn id="1" xr3:uid="{00000000-0010-0000-0700-000001000000}" name="CATEGORÍAS" dataDxfId="26"/>
    <tableColumn id="2" xr3:uid="{00000000-0010-0000-0700-000002000000}" name="SIGLAS" dataDxfId="25"/>
    <tableColumn id="3" xr3:uid="{00000000-0010-0000-0700-000003000000}" name="SALARIOS" dataDxfId="24"/>
    <tableColumn id="4" xr3:uid="{00000000-0010-0000-0700-000004000000}" name="Columna1" dataDxfId="23"/>
  </tableColumns>
  <tableStyleInfo name="TableStyleMedium4"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8000000}" name="Tabla8" displayName="Tabla8" ref="N157:R357" totalsRowShown="0" headerRowBorderDxfId="22" tableBorderDxfId="21">
  <autoFilter ref="N157:R357" xr:uid="{00000000-0009-0000-0100-000008000000}"/>
  <sortState xmlns:xlrd2="http://schemas.microsoft.com/office/spreadsheetml/2017/richdata2" ref="N156:O330">
    <sortCondition ref="N156:N330"/>
  </sortState>
  <tableColumns count="5">
    <tableColumn id="1" xr3:uid="{00000000-0010-0000-0800-000001000000}" name="Columna1"/>
    <tableColumn id="2" xr3:uid="{00000000-0010-0000-0800-000002000000}" name="Columna2"/>
    <tableColumn id="3" xr3:uid="{00000000-0010-0000-0800-000003000000}" name="Columna3" dataDxfId="20"/>
    <tableColumn id="4" xr3:uid="{00000000-0010-0000-0800-000004000000}" name="Columna4" dataDxfId="19"/>
    <tableColumn id="5" xr3:uid="{00000000-0010-0000-0800-000005000000}" name="Columna5" dataDxfId="18"/>
  </tableColumns>
  <tableStyleInfo name="TableStyleLight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9000000}" name="Tabla11" displayName="Tabla11" ref="B617:D629" headerRowCount="0" totalsRowShown="0">
  <tableColumns count="3">
    <tableColumn id="1" xr3:uid="{00000000-0010-0000-0900-000001000000}" name="Columna1"/>
    <tableColumn id="2" xr3:uid="{00000000-0010-0000-0900-000002000000}" name="Columna2" dataDxfId="17"/>
    <tableColumn id="3" xr3:uid="{00000000-0010-0000-0900-000003000000}" name="Columna3"/>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A000000}" name="Tabla111" displayName="Tabla111" ref="F632:F657" totalsRowShown="0" headerRowDxfId="16" dataDxfId="15">
  <autoFilter ref="F632:F657" xr:uid="{00000000-0009-0000-0100-00000A000000}"/>
  <tableColumns count="1">
    <tableColumn id="1" xr3:uid="{00000000-0010-0000-0A00-000001000000}" name="HORARIO" dataDxfId="14"/>
  </tableColumns>
  <tableStyleInfo name="TableStyleLight16"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a12" displayName="Tabla12" ref="U156:W160" totalsRowShown="0" headerRowBorderDxfId="13" tableBorderDxfId="12" totalsRowBorderDxfId="11">
  <autoFilter ref="U156:W160" xr:uid="{00000000-0009-0000-0100-00000C000000}"/>
  <tableColumns count="3">
    <tableColumn id="1" xr3:uid="{00000000-0010-0000-0B00-000001000000}" name="Columna1" dataDxfId="10"/>
    <tableColumn id="2" xr3:uid="{00000000-0010-0000-0B00-000002000000}" name="Columna2" dataDxfId="9"/>
    <tableColumn id="3" xr3:uid="{00000000-0010-0000-0B00-000003000000}" name="Columna22" dataDxfId="8"/>
  </tableColumns>
  <tableStyleInfo name="TableStyleLight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a822" displayName="Tabla822" ref="C2:G202" totalsRowShown="0" headerRowBorderDxfId="7" tableBorderDxfId="6">
  <autoFilter ref="C2:G202" xr:uid="{00000000-0009-0000-0100-000015000000}"/>
  <sortState xmlns:xlrd2="http://schemas.microsoft.com/office/spreadsheetml/2017/richdata2" ref="C158:D332">
    <sortCondition ref="C156:C330"/>
  </sortState>
  <tableColumns count="5">
    <tableColumn id="1" xr3:uid="{00000000-0010-0000-0C00-000001000000}" name="Columna1"/>
    <tableColumn id="2" xr3:uid="{00000000-0010-0000-0C00-000002000000}" name="Columna2"/>
    <tableColumn id="3" xr3:uid="{00000000-0010-0000-0C00-000003000000}" name="Riesgo Sanitario_x000a_Ministerio de Salud"/>
    <tableColumn id="4" xr3:uid="{00000000-0010-0000-0C00-000004000000}" name="Tarifa recolección basura comercial" dataDxfId="5">
      <calculatedColumnFormula>VLOOKUP(Tabla822[[#This Row],[Riesgo Sanitario
Ministerio de Salud]],$H$2:$J$4,3,0)</calculatedColumnFormula>
    </tableColumn>
    <tableColumn id="5" xr3:uid="{00000000-0010-0000-0C00-000005000000}" name="Columna3" dataDxfId="4">
      <calculatedColumnFormula>VLOOKUP(Tabla822[[#This Row],[Riesgo Sanitario
Ministerio de Salud]],$H$2:$J$4,2,0)</calculatedColumnFormula>
    </tableColumn>
  </tableColumns>
  <tableStyleInfo name="TableStyleLight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a1225" displayName="Tabla1225" ref="J1:J4" totalsRowShown="0" headerRowBorderDxfId="3" tableBorderDxfId="2" totalsRowBorderDxfId="1">
  <autoFilter ref="J1:J4" xr:uid="{00000000-0009-0000-0100-000018000000}"/>
  <tableColumns count="1">
    <tableColumn id="1" xr3:uid="{00000000-0010-0000-0D00-000001000000}" name="Columna1" dataDxfId="0"/>
  </tableColumns>
  <tableStyleInfo name="TableStyleLight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Y23" dT="2022-10-26T19:25:29.24" personId="{338D39DE-2FA3-4F02-B8AC-B1B921D7C08D}" id="{0F67A2FB-1460-4EAB-AD22-EC3CCB71388E}">
    <text>Se consigna categoría de mayor riesgo definida en PSF</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mailto:hmasis@tilaran.go.cr" TargetMode="External"/><Relationship Id="rId13" Type="http://schemas.openxmlformats.org/officeDocument/2006/relationships/table" Target="../tables/table3.xml"/><Relationship Id="rId18" Type="http://schemas.openxmlformats.org/officeDocument/2006/relationships/table" Target="../tables/table8.xml"/><Relationship Id="rId3" Type="http://schemas.openxmlformats.org/officeDocument/2006/relationships/hyperlink" Target="mailto:fperez@tilaran.go.cr" TargetMode="External"/><Relationship Id="rId21" Type="http://schemas.openxmlformats.org/officeDocument/2006/relationships/table" Target="../tables/table11.xml"/><Relationship Id="rId7" Type="http://schemas.openxmlformats.org/officeDocument/2006/relationships/hyperlink" Target="mailto:kristy.porras@tilaran.go.cr" TargetMode="External"/><Relationship Id="rId12" Type="http://schemas.openxmlformats.org/officeDocument/2006/relationships/table" Target="../tables/table2.xml"/><Relationship Id="rId17" Type="http://schemas.openxmlformats.org/officeDocument/2006/relationships/table" Target="../tables/table7.xml"/><Relationship Id="rId2" Type="http://schemas.openxmlformats.org/officeDocument/2006/relationships/hyperlink" Target="mailto:aramirez@tilaran.go.cr" TargetMode="External"/><Relationship Id="rId16" Type="http://schemas.openxmlformats.org/officeDocument/2006/relationships/table" Target="../tables/table6.xml"/><Relationship Id="rId20" Type="http://schemas.openxmlformats.org/officeDocument/2006/relationships/table" Target="../tables/table10.xml"/><Relationship Id="rId1" Type="http://schemas.openxmlformats.org/officeDocument/2006/relationships/hyperlink" Target="mailto:bvasquez@tilaran.go.cr" TargetMode="External"/><Relationship Id="rId6" Type="http://schemas.openxmlformats.org/officeDocument/2006/relationships/hyperlink" Target="mailto:mario.alvarado@tilaran.go.cr" TargetMode="External"/><Relationship Id="rId11" Type="http://schemas.openxmlformats.org/officeDocument/2006/relationships/table" Target="../tables/table1.xml"/><Relationship Id="rId5" Type="http://schemas.openxmlformats.org/officeDocument/2006/relationships/hyperlink" Target="mailto:carolay.solera@tilaran.go.cr" TargetMode="External"/><Relationship Id="rId15" Type="http://schemas.openxmlformats.org/officeDocument/2006/relationships/table" Target="../tables/table5.xml"/><Relationship Id="rId10" Type="http://schemas.openxmlformats.org/officeDocument/2006/relationships/drawing" Target="../drawings/drawing1.xml"/><Relationship Id="rId19" Type="http://schemas.openxmlformats.org/officeDocument/2006/relationships/table" Target="../tables/table9.xml"/><Relationship Id="rId4" Type="http://schemas.openxmlformats.org/officeDocument/2006/relationships/hyperlink" Target="mailto:gbogantes@tilaran.go.cr" TargetMode="External"/><Relationship Id="rId9" Type="http://schemas.openxmlformats.org/officeDocument/2006/relationships/printerSettings" Target="../printerSettings/printerSettings2.bin"/><Relationship Id="rId14" Type="http://schemas.openxmlformats.org/officeDocument/2006/relationships/table" Target="../tables/table4.xml"/><Relationship Id="rId22" Type="http://schemas.openxmlformats.org/officeDocument/2006/relationships/table" Target="../tables/table1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14.bin"/><Relationship Id="rId4" Type="http://schemas.microsoft.com/office/2017/10/relationships/threadedComment" Target="../threadedComments/threadedComment1.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pyme.go.cr/cuadro5.php?id=1" TargetMode="Externa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19.xml"/><Relationship Id="rId1" Type="http://schemas.openxmlformats.org/officeDocument/2006/relationships/printerSettings" Target="../printerSettings/printerSettings23.bin"/><Relationship Id="rId4" Type="http://schemas.openxmlformats.org/officeDocument/2006/relationships/table" Target="../tables/table14.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9"/>
  <sheetViews>
    <sheetView workbookViewId="0">
      <pane ySplit="8" topLeftCell="A63" activePane="bottomLeft" state="frozen"/>
      <selection pane="bottomLeft" activeCell="D81" sqref="D81"/>
    </sheetView>
  </sheetViews>
  <sheetFormatPr baseColWidth="10" defaultColWidth="11.42578125" defaultRowHeight="12.75"/>
  <cols>
    <col min="1" max="1" width="20" customWidth="1"/>
    <col min="2" max="2" width="19.85546875" customWidth="1"/>
    <col min="3" max="3" width="16.5703125" customWidth="1"/>
    <col min="4" max="4" width="17.140625" customWidth="1"/>
    <col min="5" max="5" width="17.42578125" customWidth="1"/>
    <col min="6" max="6" width="13.28515625" customWidth="1"/>
    <col min="7" max="8" width="14.42578125" customWidth="1"/>
    <col min="9" max="9" width="12.5703125" customWidth="1"/>
    <col min="10" max="10" width="17.5703125" customWidth="1"/>
    <col min="11" max="11" width="19.42578125" customWidth="1"/>
    <col min="12" max="12" width="24.28515625" customWidth="1"/>
    <col min="13" max="13" width="17.5703125" customWidth="1"/>
    <col min="15" max="15" width="16.42578125" customWidth="1"/>
    <col min="16" max="16" width="18.85546875" customWidth="1"/>
    <col min="17" max="17" width="13.7109375" customWidth="1"/>
    <col min="18" max="18" width="14" customWidth="1"/>
    <col min="19" max="19" width="20.140625" customWidth="1"/>
    <col min="20" max="20" width="16.5703125" customWidth="1"/>
    <col min="21" max="21" width="14.42578125" customWidth="1"/>
  </cols>
  <sheetData>
    <row r="1" spans="1:21">
      <c r="A1" s="170" t="s">
        <v>0</v>
      </c>
      <c r="B1" s="619" t="s">
        <v>1</v>
      </c>
      <c r="C1" s="620"/>
      <c r="D1" s="620"/>
      <c r="E1" s="620"/>
      <c r="F1" s="620"/>
      <c r="G1" s="620"/>
      <c r="H1" s="620"/>
      <c r="I1" s="620"/>
      <c r="J1" s="620"/>
      <c r="K1" s="620"/>
      <c r="L1" s="620"/>
      <c r="M1" s="620"/>
      <c r="N1" s="620"/>
      <c r="O1" s="620"/>
      <c r="P1" s="620"/>
      <c r="Q1" s="620"/>
      <c r="R1" s="620"/>
      <c r="S1" s="620"/>
      <c r="T1" s="620"/>
      <c r="U1" s="621"/>
    </row>
    <row r="2" spans="1:21" s="44" customFormat="1">
      <c r="A2" s="169" t="s">
        <v>2</v>
      </c>
      <c r="B2" s="175" t="s">
        <v>2</v>
      </c>
      <c r="C2" s="175" t="s">
        <v>3</v>
      </c>
      <c r="D2" s="175" t="s">
        <v>4</v>
      </c>
      <c r="E2" s="175" t="s">
        <v>5</v>
      </c>
      <c r="F2" s="175" t="s">
        <v>6</v>
      </c>
      <c r="G2" s="175" t="s">
        <v>7</v>
      </c>
      <c r="H2" s="175" t="s">
        <v>8</v>
      </c>
      <c r="I2" s="175" t="s">
        <v>9</v>
      </c>
      <c r="J2" s="175" t="s">
        <v>10</v>
      </c>
      <c r="K2" s="175" t="s">
        <v>11</v>
      </c>
      <c r="L2" s="175" t="s">
        <v>12</v>
      </c>
      <c r="M2" s="175" t="s">
        <v>13</v>
      </c>
      <c r="N2" s="175" t="s">
        <v>14</v>
      </c>
      <c r="O2" s="175" t="s">
        <v>15</v>
      </c>
      <c r="P2" s="175" t="s">
        <v>16</v>
      </c>
      <c r="Q2" s="175" t="s">
        <v>17</v>
      </c>
      <c r="R2" s="175" t="s">
        <v>18</v>
      </c>
      <c r="S2" s="175" t="s">
        <v>19</v>
      </c>
      <c r="T2" s="175" t="s">
        <v>20</v>
      </c>
      <c r="U2" s="175" t="s">
        <v>21</v>
      </c>
    </row>
    <row r="3" spans="1:21" s="44" customFormat="1">
      <c r="A3" s="169" t="s">
        <v>22</v>
      </c>
      <c r="B3" s="175" t="s">
        <v>23</v>
      </c>
      <c r="C3" s="175" t="s">
        <v>24</v>
      </c>
      <c r="D3" s="175" t="s">
        <v>25</v>
      </c>
      <c r="E3" s="175" t="s">
        <v>26</v>
      </c>
      <c r="F3" s="175" t="s">
        <v>27</v>
      </c>
      <c r="G3" s="175" t="s">
        <v>28</v>
      </c>
      <c r="H3" s="175" t="s">
        <v>29</v>
      </c>
      <c r="I3" s="175" t="s">
        <v>30</v>
      </c>
      <c r="J3" s="175" t="s">
        <v>31</v>
      </c>
      <c r="K3" s="175" t="s">
        <v>32</v>
      </c>
      <c r="L3" s="175" t="s">
        <v>33</v>
      </c>
      <c r="M3" s="175" t="s">
        <v>34</v>
      </c>
      <c r="N3" s="175" t="s">
        <v>35</v>
      </c>
      <c r="O3" s="175" t="s">
        <v>36</v>
      </c>
      <c r="P3" s="175" t="s">
        <v>37</v>
      </c>
      <c r="Q3" s="169"/>
      <c r="R3" s="169"/>
      <c r="S3" s="169"/>
      <c r="T3" s="169"/>
      <c r="U3" s="169"/>
    </row>
    <row r="4" spans="1:21" s="44" customFormat="1">
      <c r="A4" s="169" t="s">
        <v>38</v>
      </c>
      <c r="B4" s="175" t="s">
        <v>39</v>
      </c>
      <c r="C4" s="175" t="s">
        <v>40</v>
      </c>
      <c r="D4" s="175" t="s">
        <v>41</v>
      </c>
      <c r="E4" s="175" t="s">
        <v>42</v>
      </c>
      <c r="F4" s="175" t="s">
        <v>43</v>
      </c>
      <c r="G4" s="175" t="s">
        <v>44</v>
      </c>
      <c r="H4" s="175" t="s">
        <v>45</v>
      </c>
      <c r="I4" s="175" t="s">
        <v>46</v>
      </c>
      <c r="J4" s="169"/>
      <c r="K4" s="169"/>
      <c r="L4" s="169"/>
      <c r="M4" s="169"/>
      <c r="N4" s="169"/>
      <c r="O4" s="169"/>
      <c r="P4" s="169"/>
      <c r="Q4" s="169"/>
      <c r="R4" s="169"/>
      <c r="S4" s="169"/>
      <c r="T4" s="169"/>
      <c r="U4" s="169"/>
    </row>
    <row r="5" spans="1:21" s="44" customFormat="1">
      <c r="A5" s="169" t="s">
        <v>47</v>
      </c>
      <c r="B5" s="175" t="s">
        <v>48</v>
      </c>
      <c r="C5" s="175" t="s">
        <v>49</v>
      </c>
      <c r="D5" s="175" t="s">
        <v>50</v>
      </c>
      <c r="E5" s="175" t="s">
        <v>51</v>
      </c>
      <c r="F5" s="175" t="s">
        <v>52</v>
      </c>
      <c r="G5" s="175" t="s">
        <v>53</v>
      </c>
      <c r="H5" s="175" t="s">
        <v>54</v>
      </c>
      <c r="I5" s="175" t="s">
        <v>55</v>
      </c>
      <c r="J5" s="175" t="s">
        <v>56</v>
      </c>
      <c r="K5" s="175" t="s">
        <v>57</v>
      </c>
      <c r="L5" s="169"/>
      <c r="M5" s="169"/>
      <c r="N5" s="169"/>
      <c r="O5" s="169"/>
      <c r="P5" s="169"/>
      <c r="Q5" s="169"/>
      <c r="R5" s="169"/>
      <c r="S5" s="169"/>
      <c r="T5" s="169"/>
      <c r="U5" s="169"/>
    </row>
    <row r="6" spans="1:21" s="44" customFormat="1">
      <c r="A6" s="169" t="s">
        <v>58</v>
      </c>
      <c r="B6" s="175" t="s">
        <v>59</v>
      </c>
      <c r="C6" s="175" t="s">
        <v>60</v>
      </c>
      <c r="D6" s="175" t="s">
        <v>61</v>
      </c>
      <c r="E6" s="175" t="s">
        <v>62</v>
      </c>
      <c r="F6" s="175" t="s">
        <v>63</v>
      </c>
      <c r="G6" s="175" t="s">
        <v>64</v>
      </c>
      <c r="H6" s="175" t="s">
        <v>65</v>
      </c>
      <c r="I6" s="175" t="s">
        <v>66</v>
      </c>
      <c r="J6" s="175" t="s">
        <v>67</v>
      </c>
      <c r="K6" s="175" t="s">
        <v>68</v>
      </c>
      <c r="L6" s="175" t="s">
        <v>69</v>
      </c>
      <c r="M6" s="169"/>
      <c r="N6" s="169"/>
      <c r="O6" s="169"/>
      <c r="P6" s="169"/>
      <c r="Q6" s="169"/>
      <c r="R6" s="169"/>
      <c r="S6" s="169"/>
      <c r="T6" s="169"/>
      <c r="U6" s="169"/>
    </row>
    <row r="7" spans="1:21" s="44" customFormat="1">
      <c r="A7" s="169" t="s">
        <v>70</v>
      </c>
      <c r="B7" s="175" t="s">
        <v>71</v>
      </c>
      <c r="C7" s="175" t="s">
        <v>72</v>
      </c>
      <c r="D7" s="175" t="s">
        <v>73</v>
      </c>
      <c r="E7" s="175" t="s">
        <v>74</v>
      </c>
      <c r="F7" s="175" t="s">
        <v>75</v>
      </c>
      <c r="G7" s="175" t="s">
        <v>76</v>
      </c>
      <c r="H7" s="175" t="s">
        <v>77</v>
      </c>
      <c r="I7" s="175" t="s">
        <v>78</v>
      </c>
      <c r="J7" s="175" t="s">
        <v>79</v>
      </c>
      <c r="K7" s="175" t="s">
        <v>80</v>
      </c>
      <c r="L7" s="175" t="s">
        <v>81</v>
      </c>
      <c r="M7" s="169"/>
      <c r="N7" s="169"/>
      <c r="O7" s="169"/>
      <c r="P7" s="169"/>
      <c r="Q7" s="169"/>
      <c r="R7" s="169"/>
      <c r="S7" s="169"/>
      <c r="T7" s="169"/>
      <c r="U7" s="169"/>
    </row>
    <row r="8" spans="1:21" s="44" customFormat="1">
      <c r="A8" s="169" t="s">
        <v>82</v>
      </c>
      <c r="B8" s="175" t="s">
        <v>83</v>
      </c>
      <c r="C8" s="175" t="s">
        <v>84</v>
      </c>
      <c r="D8" s="175" t="s">
        <v>85</v>
      </c>
      <c r="E8" s="175" t="s">
        <v>86</v>
      </c>
      <c r="F8" s="175" t="s">
        <v>87</v>
      </c>
      <c r="G8" s="175" t="s">
        <v>88</v>
      </c>
      <c r="H8" s="169"/>
      <c r="I8" s="169"/>
      <c r="J8" s="169"/>
      <c r="K8" s="169"/>
      <c r="L8" s="169"/>
      <c r="M8" s="169"/>
      <c r="N8" s="169"/>
      <c r="O8" s="169"/>
      <c r="P8" s="169"/>
      <c r="Q8" s="169"/>
      <c r="R8" s="169"/>
      <c r="S8" s="169"/>
      <c r="T8" s="169"/>
      <c r="U8" s="169"/>
    </row>
    <row r="10" spans="1:21" ht="15">
      <c r="A10" s="617" t="s">
        <v>89</v>
      </c>
      <c r="B10" s="618"/>
      <c r="C10" s="618"/>
      <c r="D10" s="618"/>
      <c r="E10" s="618"/>
      <c r="F10" s="618"/>
      <c r="G10" s="618"/>
      <c r="H10" s="618"/>
      <c r="I10" s="618"/>
      <c r="J10" s="618"/>
      <c r="K10" s="618"/>
      <c r="L10" s="618"/>
      <c r="M10" s="618"/>
      <c r="N10" s="618"/>
      <c r="O10" s="618"/>
      <c r="P10" s="618"/>
      <c r="Q10" s="618"/>
      <c r="R10" s="618"/>
      <c r="S10" s="618"/>
      <c r="T10" s="618"/>
      <c r="U10" s="618"/>
    </row>
    <row r="12" spans="1:21" s="68" customFormat="1" ht="25.5">
      <c r="A12" s="173" t="s">
        <v>2</v>
      </c>
      <c r="B12" s="173" t="s">
        <v>90</v>
      </c>
      <c r="C12" s="173" t="s">
        <v>91</v>
      </c>
      <c r="D12" s="173" t="s">
        <v>92</v>
      </c>
      <c r="E12" s="173" t="s">
        <v>93</v>
      </c>
      <c r="F12" s="173" t="s">
        <v>94</v>
      </c>
      <c r="G12" s="173" t="s">
        <v>8</v>
      </c>
      <c r="H12" s="173" t="s">
        <v>95</v>
      </c>
      <c r="I12" s="173" t="s">
        <v>96</v>
      </c>
      <c r="J12" s="173" t="s">
        <v>11</v>
      </c>
      <c r="K12" s="174" t="s">
        <v>97</v>
      </c>
      <c r="L12" s="173" t="s">
        <v>13</v>
      </c>
      <c r="M12" s="173" t="s">
        <v>98</v>
      </c>
      <c r="N12" s="173" t="s">
        <v>15</v>
      </c>
      <c r="O12" s="173" t="s">
        <v>99</v>
      </c>
      <c r="P12" s="173" t="s">
        <v>100</v>
      </c>
      <c r="Q12" s="173" t="s">
        <v>18</v>
      </c>
      <c r="R12" s="173" t="s">
        <v>19</v>
      </c>
      <c r="S12" s="173" t="s">
        <v>101</v>
      </c>
      <c r="T12" s="173" t="s">
        <v>102</v>
      </c>
    </row>
    <row r="13" spans="1:21" s="44" customFormat="1">
      <c r="A13" s="172" t="s">
        <v>103</v>
      </c>
      <c r="B13" s="172" t="s">
        <v>104</v>
      </c>
      <c r="C13" s="172" t="s">
        <v>105</v>
      </c>
      <c r="D13" s="172" t="s">
        <v>106</v>
      </c>
      <c r="E13" s="172" t="s">
        <v>107</v>
      </c>
      <c r="F13" s="172" t="s">
        <v>108</v>
      </c>
      <c r="G13" s="172" t="s">
        <v>109</v>
      </c>
      <c r="H13" s="172" t="s">
        <v>110</v>
      </c>
      <c r="I13" s="172" t="s">
        <v>111</v>
      </c>
      <c r="J13" s="172" t="s">
        <v>112</v>
      </c>
      <c r="K13" s="172" t="s">
        <v>113</v>
      </c>
      <c r="L13" s="172" t="s">
        <v>114</v>
      </c>
      <c r="M13" s="172" t="s">
        <v>115</v>
      </c>
      <c r="N13" s="172" t="s">
        <v>116</v>
      </c>
      <c r="O13" s="172" t="s">
        <v>117</v>
      </c>
      <c r="P13" s="172" t="s">
        <v>118</v>
      </c>
      <c r="Q13" s="172" t="s">
        <v>119</v>
      </c>
      <c r="R13" s="172" t="s">
        <v>120</v>
      </c>
      <c r="S13" s="172" t="s">
        <v>121</v>
      </c>
      <c r="T13" s="172" t="s">
        <v>118</v>
      </c>
    </row>
    <row r="14" spans="1:21" s="44" customFormat="1">
      <c r="A14" s="172" t="s">
        <v>122</v>
      </c>
      <c r="B14" s="172" t="s">
        <v>123</v>
      </c>
      <c r="C14" s="172" t="s">
        <v>124</v>
      </c>
      <c r="D14" s="172" t="s">
        <v>125</v>
      </c>
      <c r="E14" s="172" t="s">
        <v>126</v>
      </c>
      <c r="F14" s="172" t="s">
        <v>127</v>
      </c>
      <c r="G14" s="172" t="s">
        <v>128</v>
      </c>
      <c r="H14" s="172" t="s">
        <v>129</v>
      </c>
      <c r="I14" s="172" t="s">
        <v>130</v>
      </c>
      <c r="J14" s="172" t="s">
        <v>131</v>
      </c>
      <c r="K14" s="172" t="s">
        <v>123</v>
      </c>
      <c r="L14" s="172" t="s">
        <v>132</v>
      </c>
      <c r="M14" s="172" t="s">
        <v>133</v>
      </c>
      <c r="N14" s="172" t="s">
        <v>134</v>
      </c>
      <c r="O14" s="172" t="s">
        <v>135</v>
      </c>
      <c r="P14" s="172" t="s">
        <v>117</v>
      </c>
      <c r="Q14" s="172" t="s">
        <v>136</v>
      </c>
      <c r="R14" s="172" t="s">
        <v>137</v>
      </c>
      <c r="S14" s="172" t="s">
        <v>138</v>
      </c>
      <c r="T14" s="172" t="s">
        <v>139</v>
      </c>
    </row>
    <row r="15" spans="1:21" s="44" customFormat="1">
      <c r="A15" s="172" t="s">
        <v>140</v>
      </c>
      <c r="C15" s="172" t="s">
        <v>141</v>
      </c>
      <c r="D15" s="172" t="s">
        <v>142</v>
      </c>
      <c r="F15" s="172" t="s">
        <v>143</v>
      </c>
      <c r="G15" s="172" t="s">
        <v>144</v>
      </c>
      <c r="H15" s="172" t="s">
        <v>145</v>
      </c>
      <c r="I15" s="172" t="s">
        <v>146</v>
      </c>
      <c r="J15" s="172" t="s">
        <v>104</v>
      </c>
      <c r="K15" s="172" t="s">
        <v>147</v>
      </c>
      <c r="L15" s="172" t="s">
        <v>148</v>
      </c>
      <c r="M15" s="172" t="s">
        <v>149</v>
      </c>
      <c r="N15" s="172" t="s">
        <v>150</v>
      </c>
      <c r="O15" s="172" t="s">
        <v>151</v>
      </c>
      <c r="P15" s="172" t="s">
        <v>152</v>
      </c>
      <c r="Q15" s="172" t="s">
        <v>153</v>
      </c>
      <c r="R15" s="172" t="s">
        <v>154</v>
      </c>
      <c r="S15" s="172" t="s">
        <v>155</v>
      </c>
      <c r="T15" s="172" t="s">
        <v>156</v>
      </c>
    </row>
    <row r="16" spans="1:21" s="44" customFormat="1">
      <c r="A16" s="172" t="s">
        <v>157</v>
      </c>
      <c r="C16" s="172" t="s">
        <v>104</v>
      </c>
      <c r="D16" s="172" t="s">
        <v>123</v>
      </c>
      <c r="F16" s="172" t="s">
        <v>158</v>
      </c>
      <c r="G16" s="172" t="s">
        <v>159</v>
      </c>
      <c r="H16" s="172" t="s">
        <v>160</v>
      </c>
      <c r="I16" s="172" t="s">
        <v>161</v>
      </c>
      <c r="J16" s="172" t="s">
        <v>162</v>
      </c>
      <c r="K16" s="172" t="s">
        <v>163</v>
      </c>
      <c r="L16" s="172" t="s">
        <v>164</v>
      </c>
      <c r="M16" s="172" t="s">
        <v>165</v>
      </c>
      <c r="O16" s="172" t="s">
        <v>123</v>
      </c>
      <c r="P16" s="172" t="s">
        <v>166</v>
      </c>
      <c r="R16" s="172" t="s">
        <v>167</v>
      </c>
      <c r="S16" s="172" t="s">
        <v>168</v>
      </c>
      <c r="T16" s="172" t="s">
        <v>113</v>
      </c>
    </row>
    <row r="17" spans="1:21" s="44" customFormat="1">
      <c r="A17" s="172" t="s">
        <v>169</v>
      </c>
      <c r="C17" s="172" t="s">
        <v>170</v>
      </c>
      <c r="D17" s="172" t="s">
        <v>171</v>
      </c>
      <c r="F17" s="172" t="s">
        <v>172</v>
      </c>
      <c r="G17" s="172" t="s">
        <v>173</v>
      </c>
      <c r="H17" s="172" t="s">
        <v>174</v>
      </c>
      <c r="I17" s="172" t="s">
        <v>175</v>
      </c>
      <c r="J17" s="172" t="s">
        <v>176</v>
      </c>
      <c r="K17" s="172" t="s">
        <v>177</v>
      </c>
      <c r="L17" s="172" t="s">
        <v>178</v>
      </c>
      <c r="M17" s="172" t="s">
        <v>179</v>
      </c>
      <c r="S17" s="172" t="s">
        <v>117</v>
      </c>
      <c r="T17" s="172" t="s">
        <v>180</v>
      </c>
    </row>
    <row r="18" spans="1:21" s="44" customFormat="1">
      <c r="A18" s="172" t="s">
        <v>181</v>
      </c>
      <c r="C18" s="172" t="s">
        <v>182</v>
      </c>
      <c r="D18" s="172" t="s">
        <v>183</v>
      </c>
      <c r="F18" s="172" t="s">
        <v>184</v>
      </c>
      <c r="H18" s="172" t="s">
        <v>185</v>
      </c>
      <c r="I18" s="172" t="s">
        <v>186</v>
      </c>
      <c r="S18" s="172" t="s">
        <v>187</v>
      </c>
      <c r="T18" s="172" t="s">
        <v>104</v>
      </c>
    </row>
    <row r="19" spans="1:21" s="44" customFormat="1">
      <c r="A19" s="172" t="s">
        <v>161</v>
      </c>
      <c r="C19" s="172" t="s">
        <v>188</v>
      </c>
      <c r="D19" s="172" t="s">
        <v>104</v>
      </c>
      <c r="H19" s="172" t="s">
        <v>189</v>
      </c>
      <c r="S19" s="172" t="s">
        <v>190</v>
      </c>
    </row>
    <row r="20" spans="1:21" s="44" customFormat="1">
      <c r="A20" s="172" t="s">
        <v>191</v>
      </c>
      <c r="C20" s="172" t="s">
        <v>192</v>
      </c>
      <c r="D20" s="172" t="s">
        <v>193</v>
      </c>
      <c r="S20" s="172" t="s">
        <v>194</v>
      </c>
    </row>
    <row r="21" spans="1:21" s="44" customFormat="1">
      <c r="A21" s="172" t="s">
        <v>195</v>
      </c>
      <c r="C21" s="172" t="s">
        <v>196</v>
      </c>
      <c r="S21" s="172" t="s">
        <v>197</v>
      </c>
    </row>
    <row r="22" spans="1:21" s="44" customFormat="1">
      <c r="A22" s="172" t="s">
        <v>198</v>
      </c>
      <c r="C22" s="172" t="s">
        <v>199</v>
      </c>
      <c r="S22" s="172" t="s">
        <v>200</v>
      </c>
    </row>
    <row r="23" spans="1:21" s="44" customFormat="1">
      <c r="A23" s="172" t="s">
        <v>201</v>
      </c>
      <c r="C23" s="172" t="s">
        <v>202</v>
      </c>
      <c r="S23" s="172" t="s">
        <v>203</v>
      </c>
    </row>
    <row r="24" spans="1:21" s="44" customFormat="1"/>
    <row r="25" spans="1:21" s="44" customFormat="1" ht="15">
      <c r="A25" s="617" t="s">
        <v>22</v>
      </c>
      <c r="B25" s="618"/>
      <c r="C25" s="618"/>
      <c r="D25" s="618"/>
      <c r="E25" s="618"/>
      <c r="F25" s="618"/>
      <c r="G25" s="618"/>
      <c r="H25" s="618"/>
      <c r="I25" s="618"/>
      <c r="J25" s="618"/>
      <c r="K25" s="618"/>
      <c r="L25" s="618"/>
      <c r="M25" s="618"/>
      <c r="N25" s="618"/>
      <c r="O25" s="618"/>
      <c r="P25" s="618"/>
      <c r="Q25" s="618"/>
      <c r="R25" s="618"/>
      <c r="S25" s="618"/>
      <c r="T25" s="618"/>
      <c r="U25" s="618"/>
    </row>
    <row r="26" spans="1:21" s="44" customFormat="1"/>
    <row r="27" spans="1:21">
      <c r="A27" s="171" t="s">
        <v>22</v>
      </c>
      <c r="B27" s="171" t="s">
        <v>204</v>
      </c>
      <c r="C27" s="171" t="s">
        <v>25</v>
      </c>
      <c r="D27" s="171" t="s">
        <v>205</v>
      </c>
      <c r="E27" s="171" t="s">
        <v>27</v>
      </c>
      <c r="F27" s="171" t="s">
        <v>28</v>
      </c>
      <c r="G27" s="171" t="s">
        <v>29</v>
      </c>
      <c r="H27" s="171" t="s">
        <v>206</v>
      </c>
      <c r="I27" s="171" t="s">
        <v>31</v>
      </c>
      <c r="J27" s="171" t="s">
        <v>207</v>
      </c>
      <c r="K27" s="171" t="s">
        <v>208</v>
      </c>
      <c r="L27" s="171" t="s">
        <v>209</v>
      </c>
      <c r="M27" s="171" t="s">
        <v>35</v>
      </c>
      <c r="N27" s="171" t="s">
        <v>210</v>
      </c>
      <c r="O27" s="171" t="s">
        <v>37</v>
      </c>
    </row>
    <row r="28" spans="1:21">
      <c r="A28" s="172" t="s">
        <v>211</v>
      </c>
      <c r="B28" s="172" t="s">
        <v>212</v>
      </c>
      <c r="C28" s="172" t="s">
        <v>213</v>
      </c>
      <c r="D28" s="172" t="s">
        <v>214</v>
      </c>
      <c r="E28" s="172" t="s">
        <v>215</v>
      </c>
      <c r="F28" s="172" t="s">
        <v>216</v>
      </c>
      <c r="G28" s="172" t="s">
        <v>217</v>
      </c>
      <c r="H28" s="172" t="s">
        <v>117</v>
      </c>
      <c r="I28" s="172" t="s">
        <v>218</v>
      </c>
      <c r="J28" s="172" t="s">
        <v>219</v>
      </c>
      <c r="K28" s="172" t="s">
        <v>220</v>
      </c>
      <c r="L28" s="172" t="s">
        <v>221</v>
      </c>
      <c r="M28" s="172" t="s">
        <v>222</v>
      </c>
      <c r="N28" s="172" t="s">
        <v>223</v>
      </c>
      <c r="O28" s="172" t="s">
        <v>123</v>
      </c>
    </row>
    <row r="29" spans="1:21">
      <c r="A29" s="172" t="s">
        <v>224</v>
      </c>
      <c r="B29" s="172" t="s">
        <v>92</v>
      </c>
      <c r="C29" s="172" t="s">
        <v>113</v>
      </c>
      <c r="D29" s="172" t="s">
        <v>225</v>
      </c>
      <c r="E29" s="172" t="s">
        <v>226</v>
      </c>
      <c r="F29" s="172" t="s">
        <v>105</v>
      </c>
      <c r="G29" s="172" t="s">
        <v>227</v>
      </c>
      <c r="H29" s="172" t="s">
        <v>115</v>
      </c>
      <c r="I29" s="172" t="s">
        <v>228</v>
      </c>
      <c r="J29" s="172" t="s">
        <v>229</v>
      </c>
      <c r="K29" s="172" t="s">
        <v>230</v>
      </c>
      <c r="L29" s="172" t="s">
        <v>231</v>
      </c>
      <c r="M29" s="172" t="s">
        <v>232</v>
      </c>
      <c r="N29" s="172" t="s">
        <v>233</v>
      </c>
      <c r="O29" s="172" t="s">
        <v>234</v>
      </c>
    </row>
    <row r="30" spans="1:21">
      <c r="A30" s="172" t="s">
        <v>235</v>
      </c>
      <c r="B30" s="172" t="s">
        <v>115</v>
      </c>
      <c r="C30" s="172" t="s">
        <v>224</v>
      </c>
      <c r="D30" s="172" t="s">
        <v>236</v>
      </c>
      <c r="E30" s="172" t="s">
        <v>151</v>
      </c>
      <c r="F30" s="172" t="s">
        <v>224</v>
      </c>
      <c r="G30" s="172" t="s">
        <v>237</v>
      </c>
      <c r="H30" s="172" t="s">
        <v>123</v>
      </c>
      <c r="I30" s="172" t="s">
        <v>238</v>
      </c>
      <c r="J30" s="172" t="s">
        <v>234</v>
      </c>
      <c r="K30" s="172" t="s">
        <v>239</v>
      </c>
      <c r="L30" s="172" t="s">
        <v>240</v>
      </c>
      <c r="M30" s="172" t="s">
        <v>241</v>
      </c>
      <c r="N30" s="172" t="s">
        <v>242</v>
      </c>
      <c r="O30" s="172" t="s">
        <v>243</v>
      </c>
    </row>
    <row r="31" spans="1:21">
      <c r="A31" s="172" t="s">
        <v>104</v>
      </c>
      <c r="B31" s="172" t="s">
        <v>244</v>
      </c>
      <c r="C31" s="172" t="s">
        <v>245</v>
      </c>
      <c r="D31" s="44"/>
      <c r="E31" s="172" t="s">
        <v>113</v>
      </c>
      <c r="F31" s="172" t="s">
        <v>246</v>
      </c>
      <c r="G31" s="172" t="s">
        <v>92</v>
      </c>
      <c r="H31" s="172" t="s">
        <v>247</v>
      </c>
      <c r="I31" s="172" t="s">
        <v>248</v>
      </c>
      <c r="J31" s="172" t="s">
        <v>249</v>
      </c>
      <c r="K31" s="172" t="s">
        <v>110</v>
      </c>
      <c r="L31" s="172" t="s">
        <v>117</v>
      </c>
      <c r="M31" s="172" t="s">
        <v>250</v>
      </c>
      <c r="N31" s="172" t="s">
        <v>251</v>
      </c>
      <c r="O31" s="44"/>
    </row>
    <row r="32" spans="1:21">
      <c r="A32" s="172" t="s">
        <v>252</v>
      </c>
      <c r="B32" s="172" t="s">
        <v>253</v>
      </c>
      <c r="C32" s="172" t="s">
        <v>254</v>
      </c>
      <c r="D32" s="44"/>
      <c r="E32" s="172" t="s">
        <v>162</v>
      </c>
      <c r="F32" s="172" t="s">
        <v>134</v>
      </c>
      <c r="G32" s="172" t="s">
        <v>255</v>
      </c>
      <c r="H32" s="172" t="s">
        <v>256</v>
      </c>
      <c r="I32" s="172" t="s">
        <v>257</v>
      </c>
      <c r="J32" s="172" t="s">
        <v>258</v>
      </c>
      <c r="K32" s="172" t="s">
        <v>259</v>
      </c>
      <c r="L32" s="172" t="s">
        <v>260</v>
      </c>
      <c r="M32" s="172" t="s">
        <v>261</v>
      </c>
      <c r="N32" s="44"/>
      <c r="O32" s="44"/>
    </row>
    <row r="33" spans="1:21">
      <c r="A33" s="172" t="s">
        <v>113</v>
      </c>
      <c r="B33" s="172" t="s">
        <v>123</v>
      </c>
      <c r="C33" s="172" t="s">
        <v>262</v>
      </c>
      <c r="D33" s="44"/>
      <c r="E33" s="172" t="s">
        <v>224</v>
      </c>
      <c r="F33" s="172" t="s">
        <v>115</v>
      </c>
      <c r="G33" s="172" t="s">
        <v>263</v>
      </c>
      <c r="H33" s="44"/>
      <c r="I33" s="44"/>
      <c r="J33" s="172" t="s">
        <v>264</v>
      </c>
      <c r="K33" s="172" t="s">
        <v>169</v>
      </c>
      <c r="L33" s="44"/>
      <c r="M33" s="172" t="s">
        <v>265</v>
      </c>
      <c r="N33" s="44"/>
      <c r="O33" s="44"/>
    </row>
    <row r="34" spans="1:21">
      <c r="A34" s="172" t="s">
        <v>135</v>
      </c>
      <c r="B34" s="172" t="s">
        <v>113</v>
      </c>
      <c r="C34" s="172" t="s">
        <v>266</v>
      </c>
      <c r="D34" s="44"/>
      <c r="E34" s="172" t="s">
        <v>267</v>
      </c>
      <c r="F34" s="172" t="s">
        <v>192</v>
      </c>
      <c r="G34" s="172" t="s">
        <v>268</v>
      </c>
      <c r="H34" s="44"/>
      <c r="I34" s="44"/>
      <c r="J34" s="172" t="s">
        <v>269</v>
      </c>
      <c r="K34" s="172" t="s">
        <v>270</v>
      </c>
      <c r="L34" s="44"/>
      <c r="M34" s="172" t="s">
        <v>271</v>
      </c>
      <c r="N34" s="44"/>
      <c r="O34" s="44"/>
    </row>
    <row r="35" spans="1:21">
      <c r="A35" s="172" t="s">
        <v>123</v>
      </c>
      <c r="B35" s="172" t="s">
        <v>272</v>
      </c>
      <c r="C35" s="172" t="s">
        <v>273</v>
      </c>
      <c r="D35" s="44"/>
      <c r="E35" s="44"/>
      <c r="F35" s="44"/>
      <c r="G35" s="44"/>
      <c r="H35" s="44"/>
      <c r="I35" s="44"/>
      <c r="J35" s="172" t="s">
        <v>274</v>
      </c>
      <c r="K35" s="44"/>
      <c r="L35" s="44"/>
      <c r="M35" s="44"/>
      <c r="N35" s="44"/>
      <c r="O35" s="44"/>
    </row>
    <row r="36" spans="1:21">
      <c r="A36" s="172" t="s">
        <v>275</v>
      </c>
      <c r="B36" s="172" t="s">
        <v>276</v>
      </c>
      <c r="C36" s="44"/>
      <c r="D36" s="44"/>
      <c r="E36" s="44"/>
      <c r="F36" s="44"/>
      <c r="G36" s="44"/>
      <c r="H36" s="44"/>
      <c r="I36" s="44"/>
      <c r="J36" s="172" t="s">
        <v>277</v>
      </c>
      <c r="K36" s="44"/>
      <c r="L36" s="44"/>
      <c r="M36" s="44"/>
      <c r="N36" s="44"/>
      <c r="O36" s="44"/>
    </row>
    <row r="37" spans="1:21">
      <c r="A37" s="172" t="s">
        <v>91</v>
      </c>
      <c r="B37" s="172" t="s">
        <v>278</v>
      </c>
      <c r="C37" s="44"/>
      <c r="D37" s="44"/>
      <c r="E37" s="44"/>
      <c r="F37" s="44"/>
      <c r="G37" s="44"/>
      <c r="H37" s="44"/>
      <c r="I37" s="44"/>
      <c r="J37" s="172" t="s">
        <v>279</v>
      </c>
      <c r="K37" s="44"/>
      <c r="L37" s="44"/>
      <c r="M37" s="44"/>
      <c r="N37" s="44"/>
      <c r="O37" s="44"/>
    </row>
    <row r="38" spans="1:21">
      <c r="A38" s="172" t="s">
        <v>280</v>
      </c>
      <c r="B38" s="172" t="s">
        <v>162</v>
      </c>
      <c r="C38" s="44"/>
      <c r="D38" s="44"/>
      <c r="E38" s="44"/>
      <c r="F38" s="44"/>
      <c r="G38" s="44"/>
      <c r="H38" s="44"/>
      <c r="I38" s="44"/>
      <c r="J38" s="172" t="s">
        <v>281</v>
      </c>
      <c r="K38" s="44"/>
      <c r="L38" s="44"/>
      <c r="M38" s="44"/>
      <c r="N38" s="44"/>
      <c r="O38" s="44"/>
    </row>
    <row r="39" spans="1:21">
      <c r="A39" s="172" t="s">
        <v>282</v>
      </c>
      <c r="B39" s="172" t="s">
        <v>283</v>
      </c>
      <c r="C39" s="44"/>
      <c r="D39" s="44"/>
      <c r="E39" s="44"/>
      <c r="F39" s="44"/>
      <c r="G39" s="44"/>
      <c r="H39" s="44"/>
      <c r="I39" s="44"/>
      <c r="J39" s="172" t="s">
        <v>172</v>
      </c>
      <c r="K39" s="44"/>
      <c r="L39" s="44"/>
      <c r="M39" s="44"/>
      <c r="N39" s="44"/>
      <c r="O39" s="44"/>
    </row>
    <row r="40" spans="1:21">
      <c r="A40" s="172" t="s">
        <v>284</v>
      </c>
      <c r="B40" s="172" t="s">
        <v>285</v>
      </c>
      <c r="C40" s="44"/>
      <c r="D40" s="44"/>
      <c r="E40" s="44"/>
      <c r="F40" s="44"/>
      <c r="G40" s="44"/>
      <c r="H40" s="44"/>
      <c r="I40" s="44"/>
      <c r="J40" s="172" t="s">
        <v>286</v>
      </c>
      <c r="K40" s="44"/>
      <c r="L40" s="44"/>
      <c r="M40" s="44"/>
      <c r="N40" s="44"/>
      <c r="O40" s="44"/>
    </row>
    <row r="41" spans="1:21">
      <c r="A41" s="172" t="s">
        <v>287</v>
      </c>
      <c r="B41" s="44"/>
      <c r="C41" s="44"/>
      <c r="D41" s="44"/>
      <c r="E41" s="44"/>
      <c r="F41" s="44"/>
      <c r="G41" s="44"/>
      <c r="H41" s="44"/>
      <c r="I41" s="44"/>
      <c r="J41" s="44"/>
      <c r="K41" s="44"/>
      <c r="L41" s="44"/>
      <c r="M41" s="44"/>
      <c r="N41" s="44"/>
      <c r="O41" s="44"/>
    </row>
    <row r="42" spans="1:21">
      <c r="A42" s="44"/>
      <c r="B42" s="44"/>
      <c r="C42" s="44"/>
      <c r="D42" s="44"/>
      <c r="E42" s="44"/>
      <c r="F42" s="44"/>
      <c r="G42" s="44"/>
      <c r="H42" s="44"/>
      <c r="I42" s="44"/>
      <c r="J42" s="44"/>
      <c r="K42" s="44"/>
      <c r="L42" s="44"/>
      <c r="M42" s="44"/>
      <c r="N42" s="44"/>
      <c r="O42" s="44"/>
    </row>
    <row r="43" spans="1:21" ht="15">
      <c r="A43" s="617" t="s">
        <v>38</v>
      </c>
      <c r="B43" s="618"/>
      <c r="C43" s="618"/>
      <c r="D43" s="618"/>
      <c r="E43" s="618"/>
      <c r="F43" s="618"/>
      <c r="G43" s="618"/>
      <c r="H43" s="618"/>
      <c r="I43" s="618"/>
      <c r="J43" s="618"/>
      <c r="K43" s="618"/>
      <c r="L43" s="618"/>
      <c r="M43" s="618"/>
      <c r="N43" s="618"/>
      <c r="O43" s="618"/>
      <c r="P43" s="618"/>
      <c r="Q43" s="618"/>
      <c r="R43" s="618"/>
      <c r="S43" s="618"/>
      <c r="T43" s="618"/>
      <c r="U43" s="618"/>
    </row>
    <row r="44" spans="1:21">
      <c r="A44" s="44"/>
      <c r="B44" s="44"/>
      <c r="C44" s="44"/>
      <c r="D44" s="44"/>
      <c r="E44" s="44"/>
      <c r="F44" s="44"/>
      <c r="G44" s="44"/>
      <c r="H44" s="44"/>
      <c r="I44" s="44"/>
      <c r="J44" s="44"/>
      <c r="K44" s="44"/>
      <c r="L44" s="44"/>
      <c r="M44" s="44"/>
      <c r="N44" s="44"/>
      <c r="O44" s="44"/>
    </row>
    <row r="45" spans="1:21" s="44" customFormat="1">
      <c r="A45" s="171" t="s">
        <v>38</v>
      </c>
      <c r="B45" s="171" t="s">
        <v>288</v>
      </c>
      <c r="C45" s="171" t="s">
        <v>289</v>
      </c>
      <c r="D45" s="171" t="s">
        <v>290</v>
      </c>
      <c r="E45" s="171" t="s">
        <v>43</v>
      </c>
      <c r="F45" s="171" t="s">
        <v>44</v>
      </c>
      <c r="G45" s="171" t="s">
        <v>45</v>
      </c>
      <c r="H45" s="171" t="s">
        <v>291</v>
      </c>
    </row>
    <row r="46" spans="1:21" s="44" customFormat="1">
      <c r="A46" s="172" t="s">
        <v>292</v>
      </c>
      <c r="B46" s="172" t="s">
        <v>293</v>
      </c>
      <c r="C46" s="172" t="s">
        <v>294</v>
      </c>
      <c r="D46" s="172" t="s">
        <v>295</v>
      </c>
      <c r="E46" s="172" t="s">
        <v>296</v>
      </c>
      <c r="F46" s="172" t="s">
        <v>297</v>
      </c>
      <c r="G46" s="172" t="s">
        <v>123</v>
      </c>
      <c r="H46" s="172" t="s">
        <v>298</v>
      </c>
    </row>
    <row r="47" spans="1:21" s="44" customFormat="1">
      <c r="A47" s="172" t="s">
        <v>299</v>
      </c>
      <c r="B47" s="172" t="s">
        <v>92</v>
      </c>
      <c r="C47" s="172" t="s">
        <v>300</v>
      </c>
      <c r="D47" s="172" t="s">
        <v>301</v>
      </c>
      <c r="E47" s="172" t="s">
        <v>302</v>
      </c>
      <c r="F47" s="172" t="s">
        <v>303</v>
      </c>
      <c r="G47" s="172" t="s">
        <v>304</v>
      </c>
      <c r="H47" s="172" t="s">
        <v>113</v>
      </c>
    </row>
    <row r="48" spans="1:21" s="44" customFormat="1">
      <c r="A48" s="172" t="s">
        <v>305</v>
      </c>
      <c r="B48" s="172" t="s">
        <v>306</v>
      </c>
      <c r="C48" s="172" t="s">
        <v>115</v>
      </c>
      <c r="D48" s="172" t="s">
        <v>190</v>
      </c>
      <c r="E48" s="172" t="s">
        <v>307</v>
      </c>
      <c r="F48" s="172" t="s">
        <v>308</v>
      </c>
      <c r="G48" s="172" t="s">
        <v>309</v>
      </c>
      <c r="H48" s="172" t="s">
        <v>310</v>
      </c>
    </row>
    <row r="49" spans="1:21" s="44" customFormat="1">
      <c r="A49" s="172" t="s">
        <v>311</v>
      </c>
      <c r="B49" s="172" t="s">
        <v>312</v>
      </c>
      <c r="C49" s="172" t="s">
        <v>123</v>
      </c>
      <c r="E49" s="172" t="s">
        <v>180</v>
      </c>
      <c r="G49" s="172" t="s">
        <v>313</v>
      </c>
      <c r="H49" s="172" t="s">
        <v>314</v>
      </c>
    </row>
    <row r="50" spans="1:21" s="44" customFormat="1">
      <c r="A50" s="172" t="s">
        <v>315</v>
      </c>
      <c r="C50" s="172" t="s">
        <v>162</v>
      </c>
      <c r="E50" s="172" t="s">
        <v>316</v>
      </c>
      <c r="G50" s="172" t="s">
        <v>317</v>
      </c>
    </row>
    <row r="51" spans="1:21" s="44" customFormat="1">
      <c r="A51" s="172" t="s">
        <v>318</v>
      </c>
      <c r="C51" s="172" t="s">
        <v>319</v>
      </c>
      <c r="E51" s="172" t="s">
        <v>320</v>
      </c>
    </row>
    <row r="52" spans="1:21" s="44" customFormat="1">
      <c r="A52" s="172" t="s">
        <v>321</v>
      </c>
      <c r="C52" s="172" t="s">
        <v>212</v>
      </c>
      <c r="E52" s="172" t="s">
        <v>322</v>
      </c>
    </row>
    <row r="53" spans="1:21" s="44" customFormat="1">
      <c r="A53" s="172" t="s">
        <v>323</v>
      </c>
      <c r="C53" s="172" t="s">
        <v>324</v>
      </c>
      <c r="E53" s="172" t="s">
        <v>325</v>
      </c>
    </row>
    <row r="54" spans="1:21" s="44" customFormat="1">
      <c r="A54" s="172" t="s">
        <v>319</v>
      </c>
      <c r="E54" s="172" t="s">
        <v>317</v>
      </c>
    </row>
    <row r="55" spans="1:21" s="44" customFormat="1">
      <c r="A55" s="172" t="s">
        <v>326</v>
      </c>
      <c r="E55" s="172" t="s">
        <v>327</v>
      </c>
    </row>
    <row r="56" spans="1:21" s="44" customFormat="1">
      <c r="A56" s="172" t="s">
        <v>328</v>
      </c>
    </row>
    <row r="57" spans="1:21" s="44" customFormat="1"/>
    <row r="58" spans="1:21" ht="15">
      <c r="A58" s="617" t="s">
        <v>47</v>
      </c>
      <c r="B58" s="618"/>
      <c r="C58" s="618"/>
      <c r="D58" s="618"/>
      <c r="E58" s="618"/>
      <c r="F58" s="618"/>
      <c r="G58" s="618"/>
      <c r="H58" s="618"/>
      <c r="I58" s="618"/>
      <c r="J58" s="618"/>
      <c r="K58" s="618"/>
      <c r="L58" s="618"/>
      <c r="M58" s="618"/>
      <c r="N58" s="618"/>
      <c r="O58" s="618"/>
      <c r="P58" s="618"/>
      <c r="Q58" s="618"/>
      <c r="R58" s="618"/>
      <c r="S58" s="618"/>
      <c r="T58" s="618"/>
      <c r="U58" s="618"/>
    </row>
    <row r="60" spans="1:21">
      <c r="A60" s="171" t="s">
        <v>47</v>
      </c>
      <c r="B60" s="171" t="s">
        <v>49</v>
      </c>
      <c r="C60" s="171" t="s">
        <v>329</v>
      </c>
      <c r="D60" s="171" t="s">
        <v>330</v>
      </c>
      <c r="E60" s="171" t="s">
        <v>331</v>
      </c>
      <c r="F60" s="171" t="s">
        <v>332</v>
      </c>
      <c r="G60" s="171" t="s">
        <v>333</v>
      </c>
      <c r="H60" s="171" t="s">
        <v>55</v>
      </c>
      <c r="I60" s="171" t="s">
        <v>334</v>
      </c>
      <c r="J60" s="171" t="s">
        <v>335</v>
      </c>
      <c r="K60" s="44"/>
    </row>
    <row r="61" spans="1:21">
      <c r="A61" s="172" t="s">
        <v>336</v>
      </c>
      <c r="B61" s="172" t="s">
        <v>337</v>
      </c>
      <c r="C61" s="172" t="s">
        <v>338</v>
      </c>
      <c r="D61" s="172" t="s">
        <v>339</v>
      </c>
      <c r="E61" s="172" t="s">
        <v>123</v>
      </c>
      <c r="F61" s="172" t="s">
        <v>113</v>
      </c>
      <c r="G61" s="172" t="s">
        <v>104</v>
      </c>
      <c r="H61" s="172" t="s">
        <v>340</v>
      </c>
      <c r="I61" s="172" t="s">
        <v>118</v>
      </c>
      <c r="J61" s="172" t="s">
        <v>341</v>
      </c>
      <c r="K61" s="44"/>
    </row>
    <row r="62" spans="1:21">
      <c r="A62" s="172" t="s">
        <v>151</v>
      </c>
      <c r="B62" s="172" t="s">
        <v>117</v>
      </c>
      <c r="C62" s="172" t="s">
        <v>116</v>
      </c>
      <c r="D62" s="172" t="s">
        <v>117</v>
      </c>
      <c r="E62" s="172" t="s">
        <v>131</v>
      </c>
      <c r="F62" s="172" t="s">
        <v>224</v>
      </c>
      <c r="G62" s="172" t="s">
        <v>342</v>
      </c>
      <c r="H62" s="172" t="s">
        <v>343</v>
      </c>
      <c r="I62" s="44"/>
      <c r="J62" s="172" t="s">
        <v>344</v>
      </c>
      <c r="K62" s="44"/>
    </row>
    <row r="63" spans="1:21">
      <c r="A63" s="172" t="s">
        <v>129</v>
      </c>
      <c r="B63" s="172" t="s">
        <v>118</v>
      </c>
      <c r="C63" s="172" t="s">
        <v>105</v>
      </c>
      <c r="D63" s="172" t="s">
        <v>115</v>
      </c>
      <c r="E63" s="172" t="s">
        <v>92</v>
      </c>
      <c r="F63" s="172" t="s">
        <v>162</v>
      </c>
      <c r="G63" s="172" t="s">
        <v>345</v>
      </c>
      <c r="H63" s="172" t="s">
        <v>346</v>
      </c>
      <c r="I63" s="44"/>
      <c r="J63" s="172" t="s">
        <v>347</v>
      </c>
      <c r="K63" s="44"/>
    </row>
    <row r="64" spans="1:21">
      <c r="A64" s="172" t="s">
        <v>348</v>
      </c>
      <c r="B64" s="172" t="s">
        <v>245</v>
      </c>
      <c r="C64" s="172" t="s">
        <v>349</v>
      </c>
      <c r="D64" s="172" t="s">
        <v>226</v>
      </c>
      <c r="E64" s="172" t="s">
        <v>272</v>
      </c>
      <c r="F64" s="172" t="s">
        <v>129</v>
      </c>
      <c r="G64" s="44"/>
      <c r="H64" s="44"/>
      <c r="I64" s="44"/>
      <c r="J64" s="172" t="s">
        <v>350</v>
      </c>
      <c r="K64" s="44"/>
    </row>
    <row r="65" spans="1:21">
      <c r="A65" s="172" t="s">
        <v>351</v>
      </c>
      <c r="B65" s="172" t="s">
        <v>352</v>
      </c>
      <c r="C65" s="172" t="s">
        <v>353</v>
      </c>
      <c r="D65" s="172" t="s">
        <v>338</v>
      </c>
      <c r="E65" s="172" t="s">
        <v>162</v>
      </c>
      <c r="F65" s="44"/>
      <c r="G65" s="44"/>
      <c r="H65" s="44"/>
      <c r="I65" s="44"/>
      <c r="J65" s="172" t="s">
        <v>354</v>
      </c>
      <c r="K65" s="44"/>
    </row>
    <row r="66" spans="1:21">
      <c r="A66" s="44"/>
      <c r="B66" s="172" t="s">
        <v>355</v>
      </c>
      <c r="C66" s="172" t="s">
        <v>317</v>
      </c>
      <c r="D66" s="172" t="s">
        <v>356</v>
      </c>
      <c r="E66" s="44"/>
      <c r="F66" s="44"/>
      <c r="G66" s="44"/>
      <c r="H66" s="44"/>
      <c r="I66" s="44"/>
      <c r="J66" s="44"/>
      <c r="K66" s="44"/>
    </row>
    <row r="67" spans="1:21">
      <c r="A67" s="44"/>
      <c r="B67" s="44"/>
      <c r="C67" s="172" t="s">
        <v>357</v>
      </c>
      <c r="D67" s="44"/>
      <c r="E67" s="44"/>
      <c r="F67" s="44"/>
      <c r="G67" s="44"/>
      <c r="H67" s="44"/>
      <c r="I67" s="44"/>
      <c r="J67" s="44"/>
      <c r="K67" s="44"/>
    </row>
    <row r="68" spans="1:21">
      <c r="A68" s="44"/>
      <c r="B68" s="44"/>
      <c r="C68" s="172" t="s">
        <v>358</v>
      </c>
      <c r="D68" s="44"/>
      <c r="E68" s="44"/>
      <c r="F68" s="44"/>
      <c r="G68" s="44"/>
      <c r="H68" s="44"/>
      <c r="I68" s="44"/>
      <c r="J68" s="44"/>
      <c r="K68" s="44"/>
    </row>
    <row r="69" spans="1:21">
      <c r="A69" s="44"/>
      <c r="B69" s="44"/>
      <c r="C69" s="44"/>
      <c r="D69" s="44"/>
      <c r="E69" s="44"/>
      <c r="F69" s="44"/>
      <c r="G69" s="44"/>
      <c r="H69" s="44"/>
      <c r="I69" s="44"/>
      <c r="J69" s="44"/>
      <c r="K69" s="44"/>
    </row>
    <row r="70" spans="1:21" ht="15">
      <c r="A70" s="617" t="s">
        <v>58</v>
      </c>
      <c r="B70" s="618"/>
      <c r="C70" s="618"/>
      <c r="D70" s="618"/>
      <c r="E70" s="618"/>
      <c r="F70" s="618"/>
      <c r="G70" s="618"/>
      <c r="H70" s="618"/>
      <c r="I70" s="618"/>
      <c r="J70" s="618"/>
      <c r="K70" s="618"/>
      <c r="L70" s="618"/>
      <c r="M70" s="618"/>
      <c r="N70" s="618"/>
      <c r="O70" s="618"/>
      <c r="P70" s="618"/>
      <c r="Q70" s="618"/>
      <c r="R70" s="618"/>
      <c r="S70" s="618"/>
      <c r="T70" s="618"/>
      <c r="U70" s="618"/>
    </row>
    <row r="72" spans="1:21">
      <c r="A72" s="171" t="s">
        <v>59</v>
      </c>
      <c r="B72" s="171" t="s">
        <v>60</v>
      </c>
      <c r="C72" s="171" t="s">
        <v>359</v>
      </c>
      <c r="D72" s="171" t="s">
        <v>62</v>
      </c>
      <c r="E72" s="171" t="s">
        <v>63</v>
      </c>
      <c r="F72" s="171" t="s">
        <v>64</v>
      </c>
      <c r="G72" s="171" t="s">
        <v>65</v>
      </c>
      <c r="H72" s="171" t="s">
        <v>66</v>
      </c>
      <c r="I72" s="171" t="s">
        <v>67</v>
      </c>
      <c r="J72" s="171" t="s">
        <v>360</v>
      </c>
      <c r="K72" s="171" t="s">
        <v>69</v>
      </c>
      <c r="L72" s="44"/>
    </row>
    <row r="73" spans="1:21">
      <c r="A73" s="172" t="s">
        <v>361</v>
      </c>
      <c r="B73" s="172" t="s">
        <v>362</v>
      </c>
      <c r="C73" s="172" t="s">
        <v>180</v>
      </c>
      <c r="D73" s="172" t="s">
        <v>363</v>
      </c>
      <c r="E73" s="172" t="s">
        <v>364</v>
      </c>
      <c r="F73" s="172" t="s">
        <v>365</v>
      </c>
      <c r="G73" s="172" t="s">
        <v>366</v>
      </c>
      <c r="H73" s="172" t="s">
        <v>367</v>
      </c>
      <c r="I73" s="172" t="s">
        <v>368</v>
      </c>
      <c r="J73" s="172" t="s">
        <v>369</v>
      </c>
      <c r="K73" s="172" t="s">
        <v>370</v>
      </c>
      <c r="L73" s="44"/>
    </row>
    <row r="74" spans="1:21">
      <c r="A74" s="172" t="s">
        <v>371</v>
      </c>
      <c r="B74" s="172" t="s">
        <v>372</v>
      </c>
      <c r="C74" s="172" t="s">
        <v>373</v>
      </c>
      <c r="D74" s="172" t="s">
        <v>269</v>
      </c>
      <c r="E74" s="172" t="s">
        <v>259</v>
      </c>
      <c r="F74" s="172" t="s">
        <v>259</v>
      </c>
      <c r="G74" s="172" t="s">
        <v>374</v>
      </c>
      <c r="H74" s="172" t="s">
        <v>375</v>
      </c>
      <c r="I74" s="172" t="s">
        <v>376</v>
      </c>
      <c r="J74" s="172" t="s">
        <v>377</v>
      </c>
      <c r="K74" s="172" t="s">
        <v>378</v>
      </c>
      <c r="L74" s="44"/>
    </row>
    <row r="75" spans="1:21">
      <c r="A75" s="172" t="s">
        <v>379</v>
      </c>
      <c r="B75" s="172" t="s">
        <v>104</v>
      </c>
      <c r="C75" s="172" t="s">
        <v>380</v>
      </c>
      <c r="D75" s="172" t="s">
        <v>381</v>
      </c>
      <c r="E75" s="172" t="s">
        <v>382</v>
      </c>
      <c r="F75" s="172" t="s">
        <v>105</v>
      </c>
      <c r="G75" s="172" t="s">
        <v>115</v>
      </c>
      <c r="H75" s="172" t="s">
        <v>383</v>
      </c>
      <c r="I75" s="172" t="s">
        <v>283</v>
      </c>
      <c r="J75" s="172" t="s">
        <v>384</v>
      </c>
      <c r="K75" s="172" t="s">
        <v>385</v>
      </c>
      <c r="L75" s="44"/>
    </row>
    <row r="76" spans="1:21">
      <c r="A76" s="172" t="s">
        <v>386</v>
      </c>
      <c r="B76" s="172" t="s">
        <v>387</v>
      </c>
      <c r="C76" s="172" t="s">
        <v>388</v>
      </c>
      <c r="D76" s="172" t="s">
        <v>389</v>
      </c>
      <c r="E76" s="172" t="s">
        <v>390</v>
      </c>
      <c r="F76" s="172" t="s">
        <v>391</v>
      </c>
      <c r="G76" s="172" t="s">
        <v>392</v>
      </c>
      <c r="H76" s="172" t="s">
        <v>317</v>
      </c>
      <c r="I76" s="172" t="s">
        <v>118</v>
      </c>
      <c r="J76" s="172" t="s">
        <v>393</v>
      </c>
      <c r="K76" s="172" t="s">
        <v>394</v>
      </c>
      <c r="L76" s="44"/>
    </row>
    <row r="77" spans="1:21">
      <c r="A77" s="172" t="s">
        <v>395</v>
      </c>
      <c r="B77" s="172" t="s">
        <v>396</v>
      </c>
      <c r="C77" s="172" t="s">
        <v>397</v>
      </c>
      <c r="D77" s="44"/>
      <c r="E77" s="44"/>
      <c r="F77" s="172" t="s">
        <v>398</v>
      </c>
      <c r="G77" s="44"/>
      <c r="H77" s="172" t="s">
        <v>399</v>
      </c>
      <c r="I77" s="172" t="s">
        <v>400</v>
      </c>
      <c r="J77" s="44"/>
      <c r="K77" s="44"/>
      <c r="L77" s="44"/>
    </row>
    <row r="78" spans="1:21">
      <c r="A78" s="44"/>
      <c r="B78" s="172" t="s">
        <v>401</v>
      </c>
      <c r="C78" s="172" t="s">
        <v>402</v>
      </c>
      <c r="D78" s="44"/>
      <c r="E78" s="44"/>
      <c r="F78" s="44"/>
      <c r="G78" s="44"/>
      <c r="H78" s="172" t="s">
        <v>403</v>
      </c>
      <c r="I78" s="172" t="s">
        <v>404</v>
      </c>
      <c r="J78" s="44"/>
      <c r="K78" s="44"/>
      <c r="L78" s="44"/>
    </row>
    <row r="79" spans="1:21">
      <c r="A79" s="44"/>
      <c r="B79" s="172" t="s">
        <v>405</v>
      </c>
      <c r="C79" s="172" t="s">
        <v>406</v>
      </c>
      <c r="D79" s="44"/>
      <c r="E79" s="44"/>
      <c r="F79" s="44"/>
      <c r="G79" s="44"/>
      <c r="H79" s="172" t="s">
        <v>407</v>
      </c>
      <c r="I79" s="44"/>
      <c r="J79" s="44"/>
      <c r="K79" s="44"/>
      <c r="L79" s="44"/>
    </row>
    <row r="80" spans="1:21">
      <c r="A80" s="44"/>
      <c r="B80" s="44"/>
      <c r="C80" s="172" t="s">
        <v>408</v>
      </c>
      <c r="D80" s="44"/>
      <c r="E80" s="44"/>
      <c r="F80" s="44"/>
      <c r="G80" s="44"/>
      <c r="H80" s="172" t="s">
        <v>409</v>
      </c>
      <c r="I80" s="44"/>
      <c r="J80" s="44"/>
      <c r="K80" s="44"/>
      <c r="L80" s="44"/>
    </row>
    <row r="81" spans="1:21">
      <c r="A81" s="44"/>
      <c r="B81" s="44"/>
      <c r="C81" s="172" t="s">
        <v>410</v>
      </c>
      <c r="D81" s="44"/>
      <c r="E81" s="44"/>
      <c r="F81" s="44"/>
      <c r="G81" s="44"/>
      <c r="H81" s="44"/>
      <c r="I81" s="44"/>
      <c r="J81" s="44"/>
      <c r="K81" s="44"/>
      <c r="L81" s="44"/>
    </row>
    <row r="82" spans="1:21">
      <c r="A82" s="44"/>
      <c r="B82" s="44"/>
      <c r="C82" s="44"/>
      <c r="D82" s="44"/>
      <c r="E82" s="44"/>
      <c r="F82" s="44"/>
      <c r="G82" s="44"/>
      <c r="H82" s="44"/>
      <c r="I82" s="44"/>
      <c r="J82" s="44"/>
      <c r="K82" s="44"/>
      <c r="L82" s="44"/>
    </row>
    <row r="83" spans="1:21" ht="15">
      <c r="A83" s="617" t="s">
        <v>70</v>
      </c>
      <c r="B83" s="618"/>
      <c r="C83" s="618"/>
      <c r="D83" s="618"/>
      <c r="E83" s="618"/>
      <c r="F83" s="618"/>
      <c r="G83" s="618"/>
      <c r="H83" s="618"/>
      <c r="I83" s="618"/>
      <c r="J83" s="618"/>
      <c r="K83" s="618"/>
      <c r="L83" s="618"/>
      <c r="M83" s="618"/>
      <c r="N83" s="618"/>
      <c r="O83" s="618"/>
      <c r="P83" s="618"/>
      <c r="Q83" s="618"/>
      <c r="R83" s="618"/>
      <c r="S83" s="618"/>
      <c r="T83" s="618"/>
      <c r="U83" s="618"/>
    </row>
    <row r="84" spans="1:21">
      <c r="A84" s="44"/>
      <c r="B84" s="44"/>
      <c r="C84" s="44"/>
      <c r="D84" s="44"/>
      <c r="E84" s="44"/>
      <c r="F84" s="44"/>
      <c r="G84" s="44"/>
      <c r="H84" s="44"/>
      <c r="I84" s="44"/>
      <c r="J84" s="44"/>
      <c r="K84" s="44"/>
      <c r="L84" s="44"/>
    </row>
    <row r="85" spans="1:21" s="44" customFormat="1">
      <c r="A85" s="171" t="s">
        <v>70</v>
      </c>
      <c r="B85" s="171" t="s">
        <v>72</v>
      </c>
      <c r="C85" s="171" t="s">
        <v>411</v>
      </c>
      <c r="D85" s="171" t="s">
        <v>412</v>
      </c>
      <c r="E85" s="171" t="s">
        <v>75</v>
      </c>
      <c r="F85" s="171" t="s">
        <v>76</v>
      </c>
      <c r="G85" s="171" t="s">
        <v>77</v>
      </c>
      <c r="H85" s="171" t="s">
        <v>413</v>
      </c>
      <c r="I85" s="171" t="s">
        <v>79</v>
      </c>
      <c r="J85" s="171" t="s">
        <v>80</v>
      </c>
      <c r="K85" s="171" t="s">
        <v>81</v>
      </c>
    </row>
    <row r="86" spans="1:21" s="44" customFormat="1">
      <c r="A86" s="172" t="s">
        <v>414</v>
      </c>
      <c r="B86" s="172" t="s">
        <v>415</v>
      </c>
      <c r="C86" s="172" t="s">
        <v>237</v>
      </c>
      <c r="D86" s="172" t="s">
        <v>416</v>
      </c>
      <c r="E86" s="172" t="s">
        <v>417</v>
      </c>
      <c r="F86" s="172" t="s">
        <v>418</v>
      </c>
      <c r="G86" s="172" t="s">
        <v>419</v>
      </c>
      <c r="H86" s="172" t="s">
        <v>420</v>
      </c>
      <c r="I86" s="172" t="s">
        <v>421</v>
      </c>
      <c r="J86" s="172" t="s">
        <v>422</v>
      </c>
      <c r="K86" s="172" t="s">
        <v>423</v>
      </c>
    </row>
    <row r="87" spans="1:21" s="44" customFormat="1">
      <c r="A87" s="172" t="s">
        <v>424</v>
      </c>
      <c r="B87" s="172" t="s">
        <v>425</v>
      </c>
      <c r="C87" s="172" t="s">
        <v>426</v>
      </c>
      <c r="D87" s="172" t="s">
        <v>427</v>
      </c>
      <c r="E87" s="172" t="s">
        <v>428</v>
      </c>
      <c r="F87" s="172" t="s">
        <v>429</v>
      </c>
      <c r="G87" s="172" t="s">
        <v>430</v>
      </c>
      <c r="H87" s="172" t="s">
        <v>431</v>
      </c>
      <c r="J87" s="172" t="s">
        <v>432</v>
      </c>
      <c r="K87" s="172" t="s">
        <v>433</v>
      </c>
    </row>
    <row r="88" spans="1:21" s="44" customFormat="1">
      <c r="A88" s="172" t="s">
        <v>434</v>
      </c>
      <c r="B88" s="172" t="s">
        <v>435</v>
      </c>
      <c r="C88" s="172" t="s">
        <v>436</v>
      </c>
      <c r="D88" s="172" t="s">
        <v>113</v>
      </c>
      <c r="E88" s="172" t="s">
        <v>437</v>
      </c>
      <c r="F88" s="172" t="s">
        <v>438</v>
      </c>
      <c r="G88" s="172" t="s">
        <v>439</v>
      </c>
      <c r="H88" s="172" t="s">
        <v>440</v>
      </c>
      <c r="J88" s="172" t="s">
        <v>441</v>
      </c>
    </row>
    <row r="89" spans="1:21" s="44" customFormat="1">
      <c r="A89" s="172" t="s">
        <v>442</v>
      </c>
      <c r="B89" s="172" t="s">
        <v>123</v>
      </c>
      <c r="C89" s="172" t="s">
        <v>443</v>
      </c>
      <c r="E89" s="172" t="s">
        <v>444</v>
      </c>
      <c r="G89" s="172" t="s">
        <v>445</v>
      </c>
      <c r="H89" s="172" t="s">
        <v>446</v>
      </c>
      <c r="J89" s="172" t="s">
        <v>447</v>
      </c>
    </row>
    <row r="90" spans="1:21" s="44" customFormat="1">
      <c r="A90" s="172" t="s">
        <v>448</v>
      </c>
      <c r="B90" s="172" t="s">
        <v>134</v>
      </c>
      <c r="C90" s="172" t="s">
        <v>449</v>
      </c>
      <c r="E90" s="172" t="s">
        <v>450</v>
      </c>
      <c r="H90" s="172" t="s">
        <v>451</v>
      </c>
    </row>
    <row r="91" spans="1:21" s="44" customFormat="1">
      <c r="A91" s="172" t="s">
        <v>452</v>
      </c>
      <c r="C91" s="172" t="s">
        <v>453</v>
      </c>
    </row>
    <row r="92" spans="1:21" s="44" customFormat="1">
      <c r="A92" s="172" t="s">
        <v>454</v>
      </c>
      <c r="C92" s="172" t="s">
        <v>455</v>
      </c>
    </row>
    <row r="93" spans="1:21" s="44" customFormat="1">
      <c r="A93" s="172" t="s">
        <v>456</v>
      </c>
      <c r="C93" s="172" t="s">
        <v>457</v>
      </c>
    </row>
    <row r="94" spans="1:21" s="44" customFormat="1">
      <c r="A94" s="172" t="s">
        <v>458</v>
      </c>
    </row>
    <row r="95" spans="1:21" s="44" customFormat="1">
      <c r="A95" s="172" t="s">
        <v>459</v>
      </c>
    </row>
    <row r="96" spans="1:21" s="44" customFormat="1">
      <c r="A96" s="172" t="s">
        <v>460</v>
      </c>
    </row>
    <row r="97" spans="1:21" s="44" customFormat="1">
      <c r="A97" s="172" t="s">
        <v>461</v>
      </c>
    </row>
    <row r="98" spans="1:21" s="44" customFormat="1">
      <c r="A98" s="172" t="s">
        <v>462</v>
      </c>
    </row>
    <row r="100" spans="1:21" ht="15">
      <c r="A100" s="617" t="s">
        <v>463</v>
      </c>
      <c r="B100" s="618"/>
      <c r="C100" s="618"/>
      <c r="D100" s="618"/>
      <c r="E100" s="618"/>
      <c r="F100" s="618"/>
      <c r="G100" s="618"/>
      <c r="H100" s="618"/>
      <c r="I100" s="618"/>
      <c r="J100" s="618"/>
      <c r="K100" s="618"/>
      <c r="L100" s="618"/>
      <c r="M100" s="618"/>
      <c r="N100" s="618"/>
      <c r="O100" s="618"/>
      <c r="P100" s="618"/>
      <c r="Q100" s="618"/>
      <c r="R100" s="618"/>
      <c r="S100" s="618"/>
      <c r="T100" s="618"/>
      <c r="U100" s="618"/>
    </row>
    <row r="102" spans="1:21">
      <c r="A102" s="171" t="s">
        <v>463</v>
      </c>
      <c r="B102" s="171" t="s">
        <v>84</v>
      </c>
      <c r="C102" s="171" t="s">
        <v>85</v>
      </c>
      <c r="D102" s="171" t="s">
        <v>86</v>
      </c>
      <c r="E102" s="171" t="s">
        <v>87</v>
      </c>
      <c r="F102" s="171" t="s">
        <v>464</v>
      </c>
    </row>
    <row r="103" spans="1:21">
      <c r="A103" s="172" t="s">
        <v>465</v>
      </c>
      <c r="B103" s="172" t="s">
        <v>466</v>
      </c>
      <c r="C103" s="172" t="s">
        <v>467</v>
      </c>
      <c r="D103" s="172" t="s">
        <v>468</v>
      </c>
      <c r="E103" s="172" t="s">
        <v>469</v>
      </c>
      <c r="F103" s="172" t="s">
        <v>470</v>
      </c>
    </row>
    <row r="104" spans="1:21">
      <c r="A104" s="172" t="s">
        <v>471</v>
      </c>
      <c r="B104" s="172" t="s">
        <v>472</v>
      </c>
      <c r="C104" s="172" t="s">
        <v>473</v>
      </c>
      <c r="D104" s="172" t="s">
        <v>474</v>
      </c>
      <c r="E104" s="172" t="s">
        <v>475</v>
      </c>
      <c r="F104" s="172" t="s">
        <v>151</v>
      </c>
    </row>
    <row r="105" spans="1:21">
      <c r="A105" s="172" t="s">
        <v>476</v>
      </c>
      <c r="B105" s="172" t="s">
        <v>477</v>
      </c>
      <c r="C105" s="172" t="s">
        <v>478</v>
      </c>
      <c r="D105" s="172" t="s">
        <v>479</v>
      </c>
      <c r="E105" s="172" t="s">
        <v>480</v>
      </c>
      <c r="F105" s="172" t="s">
        <v>481</v>
      </c>
    </row>
    <row r="106" spans="1:21">
      <c r="A106" s="172" t="s">
        <v>482</v>
      </c>
      <c r="B106" s="172" t="s">
        <v>483</v>
      </c>
      <c r="C106" s="172" t="s">
        <v>484</v>
      </c>
      <c r="D106" s="44"/>
      <c r="E106" s="44"/>
      <c r="F106" s="172" t="s">
        <v>485</v>
      </c>
    </row>
    <row r="107" spans="1:21">
      <c r="A107" s="44"/>
      <c r="B107" s="172" t="s">
        <v>486</v>
      </c>
      <c r="C107" s="172" t="s">
        <v>487</v>
      </c>
      <c r="D107" s="44"/>
      <c r="E107" s="44"/>
      <c r="F107" s="172" t="s">
        <v>488</v>
      </c>
    </row>
    <row r="108" spans="1:21">
      <c r="A108" s="44"/>
      <c r="B108" s="172" t="s">
        <v>392</v>
      </c>
      <c r="C108" s="172" t="s">
        <v>489</v>
      </c>
      <c r="D108" s="44"/>
      <c r="E108" s="44"/>
      <c r="F108" s="44"/>
    </row>
    <row r="109" spans="1:21">
      <c r="A109" s="44"/>
      <c r="B109" s="44"/>
      <c r="C109" s="44"/>
      <c r="D109" s="44"/>
      <c r="E109" s="44"/>
      <c r="F109" s="44"/>
    </row>
  </sheetData>
  <mergeCells count="8">
    <mergeCell ref="A70:U70"/>
    <mergeCell ref="A83:U83"/>
    <mergeCell ref="A100:U100"/>
    <mergeCell ref="A10:U10"/>
    <mergeCell ref="B1:U1"/>
    <mergeCell ref="A25:U25"/>
    <mergeCell ref="A43:U43"/>
    <mergeCell ref="A58:U58"/>
  </mergeCell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B663"/>
  <sheetViews>
    <sheetView topLeftCell="A603" zoomScale="87" zoomScaleNormal="87" workbookViewId="0">
      <selection activeCell="D612" sqref="D612"/>
    </sheetView>
  </sheetViews>
  <sheetFormatPr baseColWidth="10" defaultColWidth="11.42578125" defaultRowHeight="35.1" customHeight="1"/>
  <cols>
    <col min="2" max="2" width="102.85546875" bestFit="1" customWidth="1"/>
    <col min="3" max="3" width="13.7109375" bestFit="1" customWidth="1"/>
    <col min="4" max="4" width="55" bestFit="1" customWidth="1"/>
    <col min="5" max="5" width="35.28515625" bestFit="1" customWidth="1"/>
    <col min="6" max="6" width="16.28515625" bestFit="1" customWidth="1"/>
    <col min="7" max="7" width="29.7109375" bestFit="1" customWidth="1"/>
    <col min="8" max="8" width="55.140625" bestFit="1" customWidth="1"/>
    <col min="9" max="9" width="13.5703125" customWidth="1"/>
    <col min="10" max="10" width="14.7109375" customWidth="1"/>
    <col min="14" max="14" width="73.42578125" customWidth="1"/>
    <col min="15" max="15" width="23.7109375" customWidth="1"/>
    <col min="16" max="16" width="19.7109375" bestFit="1" customWidth="1"/>
    <col min="17" max="17" width="37" bestFit="1" customWidth="1"/>
    <col min="18" max="18" width="37" customWidth="1"/>
    <col min="19" max="20" width="26" customWidth="1"/>
    <col min="21" max="21" width="58.42578125" bestFit="1" customWidth="1"/>
    <col min="22" max="22" width="38.5703125" bestFit="1" customWidth="1"/>
    <col min="23" max="23" width="14.28515625" bestFit="1" customWidth="1"/>
    <col min="25" max="25" width="115.42578125" bestFit="1" customWidth="1"/>
    <col min="28" max="28" width="29.85546875" customWidth="1"/>
  </cols>
  <sheetData>
    <row r="1" spans="2:28" ht="35.1" customHeight="1">
      <c r="AB1" s="358"/>
    </row>
    <row r="2" spans="2:28" ht="35.1" customHeight="1">
      <c r="Y2" s="43" t="s">
        <v>490</v>
      </c>
      <c r="AB2" s="358"/>
    </row>
    <row r="3" spans="2:28" ht="35.1" customHeight="1">
      <c r="B3" s="200" t="s">
        <v>491</v>
      </c>
      <c r="C3" t="s">
        <v>492</v>
      </c>
      <c r="D3" s="9" t="s">
        <v>493</v>
      </c>
      <c r="E3" s="9" t="s">
        <v>494</v>
      </c>
      <c r="I3" s="43" t="s">
        <v>495</v>
      </c>
      <c r="J3" s="82" t="s">
        <v>496</v>
      </c>
      <c r="K3" s="82" t="s">
        <v>497</v>
      </c>
      <c r="Q3" s="10" t="s">
        <v>498</v>
      </c>
      <c r="R3" s="10"/>
      <c r="S3" s="10"/>
      <c r="T3" s="10"/>
      <c r="U3" s="42" t="s">
        <v>499</v>
      </c>
      <c r="Y3" s="77" t="s">
        <v>500</v>
      </c>
      <c r="AB3" s="358"/>
    </row>
    <row r="4" spans="2:28" ht="35.1" customHeight="1">
      <c r="B4" s="200" t="s">
        <v>501</v>
      </c>
      <c r="D4" s="10" t="s">
        <v>502</v>
      </c>
      <c r="E4" s="10" t="s">
        <v>503</v>
      </c>
      <c r="I4" s="45" t="s">
        <v>491</v>
      </c>
      <c r="J4" s="81" t="s">
        <v>504</v>
      </c>
      <c r="K4" s="45" t="s">
        <v>505</v>
      </c>
      <c r="Q4" s="352"/>
      <c r="U4" s="42" t="s">
        <v>506</v>
      </c>
      <c r="Y4" s="77" t="s">
        <v>507</v>
      </c>
      <c r="AB4" s="358"/>
    </row>
    <row r="5" spans="2:28" ht="35.1" customHeight="1">
      <c r="B5" s="200" t="s">
        <v>508</v>
      </c>
      <c r="D5" s="10" t="s">
        <v>509</v>
      </c>
      <c r="E5" s="10" t="s">
        <v>510</v>
      </c>
      <c r="I5" s="45" t="s">
        <v>511</v>
      </c>
      <c r="J5" s="81" t="s">
        <v>512</v>
      </c>
      <c r="K5" s="45" t="s">
        <v>513</v>
      </c>
      <c r="Q5" s="352"/>
      <c r="Y5" s="77" t="s">
        <v>514</v>
      </c>
      <c r="AB5" s="358"/>
    </row>
    <row r="6" spans="2:28" ht="35.1" customHeight="1">
      <c r="D6" s="10" t="s">
        <v>515</v>
      </c>
      <c r="E6" s="10" t="s">
        <v>516</v>
      </c>
      <c r="I6" s="45"/>
      <c r="J6" s="81"/>
      <c r="K6" s="45"/>
      <c r="Q6" s="352"/>
      <c r="Y6" s="77" t="s">
        <v>517</v>
      </c>
    </row>
    <row r="7" spans="2:28" ht="35.1" customHeight="1">
      <c r="D7" s="10" t="s">
        <v>518</v>
      </c>
      <c r="I7" s="45" t="s">
        <v>512</v>
      </c>
      <c r="Q7" s="352"/>
      <c r="Y7" s="77" t="s">
        <v>519</v>
      </c>
    </row>
    <row r="8" spans="2:28" ht="35.1" customHeight="1">
      <c r="D8" s="10"/>
      <c r="E8" s="10"/>
      <c r="I8" s="45"/>
      <c r="Q8" s="352"/>
      <c r="Y8" s="77" t="s">
        <v>520</v>
      </c>
    </row>
    <row r="9" spans="2:28" ht="35.1" customHeight="1" thickBot="1">
      <c r="D9" s="10"/>
      <c r="E9" s="10"/>
      <c r="I9" s="45"/>
      <c r="Q9" s="352"/>
      <c r="Y9" s="77"/>
    </row>
    <row r="10" spans="2:28" ht="35.1" customHeight="1" thickBot="1">
      <c r="B10" s="5" t="s">
        <v>521</v>
      </c>
      <c r="C10" s="9" t="s">
        <v>0</v>
      </c>
      <c r="D10" s="9" t="s">
        <v>522</v>
      </c>
      <c r="F10" s="9" t="s">
        <v>523</v>
      </c>
      <c r="I10" s="12" t="s">
        <v>524</v>
      </c>
      <c r="J10" s="13" t="s">
        <v>525</v>
      </c>
      <c r="K10" s="13" t="s">
        <v>526</v>
      </c>
      <c r="L10" s="13" t="s">
        <v>527</v>
      </c>
      <c r="M10" s="426"/>
      <c r="N10" s="60" t="s">
        <v>528</v>
      </c>
      <c r="O10" s="61" t="s">
        <v>529</v>
      </c>
      <c r="P10" s="13" t="s">
        <v>530</v>
      </c>
      <c r="U10" s="37" t="s">
        <v>531</v>
      </c>
      <c r="Y10" s="77" t="s">
        <v>532</v>
      </c>
    </row>
    <row r="11" spans="2:28" ht="35.1" customHeight="1">
      <c r="F11" s="11" t="s">
        <v>533</v>
      </c>
      <c r="I11" s="34"/>
      <c r="J11" s="35"/>
      <c r="K11" s="18"/>
      <c r="L11" s="21"/>
      <c r="M11" s="427"/>
      <c r="N11" s="49"/>
      <c r="O11" s="18"/>
      <c r="P11" s="18"/>
      <c r="Q11" s="68">
        <v>1</v>
      </c>
      <c r="R11" s="68"/>
      <c r="S11" s="68"/>
      <c r="T11" s="68"/>
      <c r="U11" s="38"/>
      <c r="Y11" s="78" t="s">
        <v>534</v>
      </c>
    </row>
    <row r="12" spans="2:28" ht="35.1" customHeight="1">
      <c r="B12" s="6" t="s">
        <v>89</v>
      </c>
      <c r="C12" t="s">
        <v>535</v>
      </c>
      <c r="D12" s="6" t="s">
        <v>224</v>
      </c>
      <c r="F12" s="11" t="s">
        <v>536</v>
      </c>
      <c r="I12" s="19"/>
      <c r="J12" s="20"/>
      <c r="K12" s="18"/>
      <c r="L12" s="21"/>
      <c r="M12" s="427"/>
      <c r="N12" s="23"/>
      <c r="O12" s="25"/>
      <c r="P12" s="18"/>
      <c r="Q12" s="68">
        <v>2</v>
      </c>
      <c r="R12" s="68"/>
      <c r="S12" s="68"/>
      <c r="T12" s="68"/>
      <c r="U12" s="64" t="s">
        <v>537</v>
      </c>
      <c r="V12" s="65" t="s">
        <v>538</v>
      </c>
      <c r="Y12" s="77" t="s">
        <v>539</v>
      </c>
      <c r="AB12" s="10"/>
    </row>
    <row r="13" spans="2:28" ht="35.1" customHeight="1">
      <c r="B13" s="7" t="s">
        <v>89</v>
      </c>
      <c r="C13" t="s">
        <v>22</v>
      </c>
      <c r="D13" s="7" t="s">
        <v>89</v>
      </c>
      <c r="F13" s="11" t="s">
        <v>540</v>
      </c>
      <c r="I13" s="19"/>
      <c r="J13" s="20"/>
      <c r="K13" s="18"/>
      <c r="L13" s="21"/>
      <c r="M13" s="427"/>
      <c r="N13" s="50"/>
      <c r="O13" s="18"/>
      <c r="P13" s="18"/>
      <c r="Q13" s="68">
        <v>3</v>
      </c>
      <c r="R13" s="68"/>
      <c r="S13" s="68"/>
      <c r="T13" s="68"/>
      <c r="U13" s="377" t="s">
        <v>541</v>
      </c>
      <c r="V13" s="377">
        <v>40201</v>
      </c>
      <c r="Y13" s="78" t="s">
        <v>542</v>
      </c>
    </row>
    <row r="14" spans="2:28" ht="35.1" customHeight="1">
      <c r="B14" s="4" t="s">
        <v>103</v>
      </c>
      <c r="C14" t="s">
        <v>38</v>
      </c>
      <c r="D14" s="7" t="s">
        <v>543</v>
      </c>
      <c r="F14" s="11" t="s">
        <v>544</v>
      </c>
      <c r="I14" s="19"/>
      <c r="J14" s="20"/>
      <c r="K14" s="18"/>
      <c r="L14" s="21"/>
      <c r="M14" s="427"/>
      <c r="N14" s="23"/>
      <c r="O14" s="18"/>
      <c r="P14" s="18"/>
      <c r="Q14" s="68">
        <v>4</v>
      </c>
      <c r="R14" s="68"/>
      <c r="S14" s="68"/>
      <c r="T14" s="68"/>
      <c r="U14" s="377" t="s">
        <v>545</v>
      </c>
      <c r="V14" s="377">
        <v>40601</v>
      </c>
      <c r="Y14" s="78" t="s">
        <v>546</v>
      </c>
    </row>
    <row r="15" spans="2:28" ht="35.1" customHeight="1">
      <c r="B15" s="4" t="s">
        <v>122</v>
      </c>
      <c r="C15" t="s">
        <v>47</v>
      </c>
      <c r="D15" s="7" t="s">
        <v>4</v>
      </c>
      <c r="F15" s="11" t="s">
        <v>547</v>
      </c>
      <c r="I15" s="19"/>
      <c r="J15" s="20"/>
      <c r="K15" s="18"/>
      <c r="L15" s="21"/>
      <c r="M15" s="427"/>
      <c r="N15" s="23"/>
      <c r="O15" s="18"/>
      <c r="P15" s="18"/>
      <c r="Q15" s="68">
        <v>5</v>
      </c>
      <c r="R15" s="68"/>
      <c r="S15" s="68"/>
      <c r="T15" s="68"/>
      <c r="U15" s="378" t="s">
        <v>548</v>
      </c>
      <c r="V15" s="378">
        <v>40801</v>
      </c>
      <c r="Y15" s="78" t="s">
        <v>549</v>
      </c>
    </row>
    <row r="16" spans="2:28" ht="35.1" customHeight="1">
      <c r="B16" s="4" t="s">
        <v>140</v>
      </c>
      <c r="C16" t="s">
        <v>58</v>
      </c>
      <c r="D16" s="7" t="s">
        <v>550</v>
      </c>
      <c r="F16" s="11" t="s">
        <v>551</v>
      </c>
      <c r="I16" s="19"/>
      <c r="J16" s="20"/>
      <c r="K16" s="18"/>
      <c r="L16" s="21"/>
      <c r="M16" s="427"/>
      <c r="N16" s="23"/>
      <c r="O16" s="18"/>
      <c r="P16" s="18"/>
      <c r="Q16" s="68">
        <v>6</v>
      </c>
      <c r="R16" s="68"/>
      <c r="S16" s="68"/>
      <c r="T16" s="68"/>
      <c r="U16" s="377" t="s">
        <v>552</v>
      </c>
      <c r="V16" s="377">
        <v>40901</v>
      </c>
      <c r="Y16" s="78" t="s">
        <v>553</v>
      </c>
    </row>
    <row r="17" spans="2:25" ht="35.1" customHeight="1">
      <c r="B17" s="4" t="s">
        <v>157</v>
      </c>
      <c r="C17" t="s">
        <v>70</v>
      </c>
      <c r="D17" s="7" t="s">
        <v>6</v>
      </c>
      <c r="F17" s="11" t="s">
        <v>554</v>
      </c>
      <c r="I17" s="19"/>
      <c r="J17" s="20"/>
      <c r="K17" s="18"/>
      <c r="L17" s="21"/>
      <c r="M17" s="427"/>
      <c r="N17" s="23"/>
      <c r="O17" s="25"/>
      <c r="P17" s="18"/>
      <c r="Q17" s="68">
        <v>7</v>
      </c>
      <c r="R17" s="68"/>
      <c r="S17" s="68"/>
      <c r="T17" s="68"/>
      <c r="U17" s="379" t="s">
        <v>555</v>
      </c>
      <c r="V17" s="377">
        <v>60301</v>
      </c>
      <c r="Y17" s="77" t="s">
        <v>556</v>
      </c>
    </row>
    <row r="18" spans="2:25" ht="35.1" customHeight="1">
      <c r="B18" s="4" t="s">
        <v>169</v>
      </c>
      <c r="C18" t="s">
        <v>82</v>
      </c>
      <c r="D18" s="7" t="s">
        <v>7</v>
      </c>
      <c r="F18" s="11" t="s">
        <v>557</v>
      </c>
      <c r="I18" s="19"/>
      <c r="J18" s="20"/>
      <c r="K18" s="18"/>
      <c r="L18" s="21"/>
      <c r="M18" s="427"/>
      <c r="N18" s="36"/>
      <c r="O18" s="18"/>
      <c r="P18" s="18"/>
      <c r="Q18" s="68">
        <v>8</v>
      </c>
      <c r="R18" s="68"/>
      <c r="S18" s="68"/>
      <c r="T18" s="68"/>
      <c r="U18" s="380" t="s">
        <v>558</v>
      </c>
      <c r="V18" s="380">
        <v>40202</v>
      </c>
      <c r="Y18" s="78" t="s">
        <v>559</v>
      </c>
    </row>
    <row r="19" spans="2:25" ht="35.1" customHeight="1">
      <c r="B19" s="4" t="s">
        <v>181</v>
      </c>
      <c r="D19" s="7" t="s">
        <v>8</v>
      </c>
      <c r="F19" s="11" t="s">
        <v>560</v>
      </c>
      <c r="I19" s="19"/>
      <c r="J19" s="20"/>
      <c r="K19" s="18"/>
      <c r="L19" s="21"/>
      <c r="M19" s="427"/>
      <c r="N19" s="23"/>
      <c r="O19" s="18"/>
      <c r="P19" s="18"/>
      <c r="Q19" s="68">
        <v>9</v>
      </c>
      <c r="R19" s="68"/>
      <c r="S19" s="68"/>
      <c r="T19" s="68"/>
      <c r="U19" s="380" t="s">
        <v>561</v>
      </c>
      <c r="V19" s="380">
        <v>40203</v>
      </c>
      <c r="Y19" s="77"/>
    </row>
    <row r="20" spans="2:25" ht="35.1" customHeight="1">
      <c r="B20" s="4" t="s">
        <v>161</v>
      </c>
      <c r="D20" s="7" t="s">
        <v>95</v>
      </c>
      <c r="F20" s="11" t="s">
        <v>562</v>
      </c>
      <c r="I20" s="19"/>
      <c r="J20" s="20"/>
      <c r="K20" s="18"/>
      <c r="L20" s="21"/>
      <c r="M20" s="427"/>
      <c r="N20" s="36"/>
      <c r="O20" s="18"/>
      <c r="P20" s="18"/>
      <c r="Q20" s="68">
        <v>10</v>
      </c>
      <c r="R20" s="68"/>
      <c r="S20" s="68"/>
      <c r="T20" s="68"/>
      <c r="U20" s="380" t="s">
        <v>563</v>
      </c>
      <c r="V20" s="380">
        <v>40204</v>
      </c>
      <c r="Y20" s="77"/>
    </row>
    <row r="21" spans="2:25" ht="35.1" customHeight="1">
      <c r="B21" s="4" t="s">
        <v>191</v>
      </c>
      <c r="D21" s="7" t="s">
        <v>96</v>
      </c>
      <c r="F21" s="11" t="s">
        <v>564</v>
      </c>
      <c r="I21" s="19"/>
      <c r="J21" s="20"/>
      <c r="K21" s="18"/>
      <c r="L21" s="21"/>
      <c r="M21" s="427"/>
      <c r="N21" s="36"/>
      <c r="O21" s="18"/>
      <c r="P21" s="18"/>
      <c r="Q21" s="68">
        <v>11</v>
      </c>
      <c r="R21" s="68"/>
      <c r="S21" s="68"/>
      <c r="T21" s="68"/>
      <c r="U21" s="380" t="s">
        <v>565</v>
      </c>
      <c r="V21" s="380">
        <v>40205</v>
      </c>
      <c r="Y21" s="77"/>
    </row>
    <row r="22" spans="2:25" ht="35.1" customHeight="1">
      <c r="B22" s="4" t="s">
        <v>195</v>
      </c>
      <c r="D22" s="7" t="s">
        <v>11</v>
      </c>
      <c r="F22" s="11" t="s">
        <v>566</v>
      </c>
      <c r="I22" s="19"/>
      <c r="J22" s="35"/>
      <c r="K22" s="18"/>
      <c r="L22" s="21"/>
      <c r="M22" s="427"/>
      <c r="N22" s="36"/>
      <c r="O22" s="18"/>
      <c r="P22" s="18"/>
      <c r="Q22" s="68">
        <v>12</v>
      </c>
      <c r="R22" s="68"/>
      <c r="S22" s="68"/>
      <c r="T22" s="68"/>
      <c r="U22" s="380" t="s">
        <v>567</v>
      </c>
      <c r="V22" s="380">
        <v>40206</v>
      </c>
      <c r="Y22" s="77"/>
    </row>
    <row r="23" spans="2:25" ht="35.1" customHeight="1">
      <c r="B23" s="4" t="s">
        <v>198</v>
      </c>
      <c r="D23" s="8" t="s">
        <v>97</v>
      </c>
      <c r="F23" s="11" t="s">
        <v>568</v>
      </c>
      <c r="I23" s="19"/>
      <c r="J23" s="20"/>
      <c r="K23" s="18"/>
      <c r="L23" s="21"/>
      <c r="M23" s="427"/>
      <c r="N23" s="23"/>
      <c r="O23" s="18"/>
      <c r="P23" s="18"/>
      <c r="Q23" s="68">
        <v>13</v>
      </c>
      <c r="R23" s="68"/>
      <c r="S23" s="68"/>
      <c r="T23" s="68"/>
      <c r="U23" s="380" t="s">
        <v>569</v>
      </c>
      <c r="V23" s="380">
        <v>40207</v>
      </c>
      <c r="Y23" s="77"/>
    </row>
    <row r="24" spans="2:25" ht="35.1" customHeight="1">
      <c r="B24" s="4" t="s">
        <v>201</v>
      </c>
      <c r="D24" s="7" t="s">
        <v>13</v>
      </c>
      <c r="F24" s="11" t="s">
        <v>570</v>
      </c>
      <c r="I24" s="32"/>
      <c r="J24" s="33"/>
      <c r="K24" s="18"/>
      <c r="L24" s="21"/>
      <c r="M24" s="427"/>
      <c r="N24" s="23"/>
      <c r="O24" s="25"/>
      <c r="P24" s="25"/>
      <c r="Q24" s="68">
        <v>14</v>
      </c>
      <c r="R24" s="68"/>
      <c r="S24" s="68"/>
      <c r="T24" s="68"/>
      <c r="U24" s="380" t="s">
        <v>571</v>
      </c>
      <c r="V24" s="380">
        <v>40301</v>
      </c>
      <c r="Y24" s="77"/>
    </row>
    <row r="25" spans="2:25" ht="35.1" customHeight="1">
      <c r="B25" s="7" t="s">
        <v>543</v>
      </c>
      <c r="D25" s="7" t="s">
        <v>98</v>
      </c>
      <c r="F25" s="11" t="s">
        <v>572</v>
      </c>
      <c r="I25" s="19"/>
      <c r="J25" s="20"/>
      <c r="K25" s="18"/>
      <c r="L25" s="21"/>
      <c r="M25" s="427"/>
      <c r="N25" s="23"/>
      <c r="O25" s="18"/>
      <c r="P25" s="18"/>
      <c r="Q25" s="68">
        <v>15</v>
      </c>
      <c r="R25" s="68"/>
      <c r="S25" s="68"/>
      <c r="T25" s="68"/>
      <c r="U25" s="380" t="s">
        <v>573</v>
      </c>
      <c r="V25" s="380">
        <v>40303</v>
      </c>
    </row>
    <row r="26" spans="2:25" ht="35.1" customHeight="1">
      <c r="B26" s="4" t="s">
        <v>90</v>
      </c>
      <c r="D26" s="7" t="s">
        <v>15</v>
      </c>
      <c r="F26" s="11" t="s">
        <v>574</v>
      </c>
      <c r="I26" s="19"/>
      <c r="J26" s="20"/>
      <c r="K26" s="18"/>
      <c r="L26" s="21"/>
      <c r="M26" s="427"/>
      <c r="N26" s="51"/>
      <c r="O26" s="18"/>
      <c r="P26" s="18"/>
      <c r="Q26" s="68">
        <v>16</v>
      </c>
      <c r="R26" s="68"/>
      <c r="S26" s="68"/>
      <c r="T26" s="68"/>
      <c r="U26" s="380" t="s">
        <v>575</v>
      </c>
      <c r="V26" s="380">
        <v>40304</v>
      </c>
    </row>
    <row r="27" spans="2:25" ht="35.1" customHeight="1">
      <c r="B27" s="4" t="s">
        <v>104</v>
      </c>
      <c r="D27" s="7" t="s">
        <v>99</v>
      </c>
      <c r="F27" s="11" t="s">
        <v>576</v>
      </c>
      <c r="I27" s="19"/>
      <c r="J27" s="20"/>
      <c r="K27" s="18"/>
      <c r="L27" s="21"/>
      <c r="M27" s="427"/>
      <c r="N27" s="23"/>
      <c r="O27" s="18"/>
      <c r="P27" s="18"/>
      <c r="Q27" s="68">
        <v>17</v>
      </c>
      <c r="R27" s="68"/>
      <c r="S27" s="68"/>
      <c r="T27" s="68"/>
      <c r="U27" s="380" t="s">
        <v>577</v>
      </c>
      <c r="V27" s="380">
        <v>40305</v>
      </c>
    </row>
    <row r="28" spans="2:25" ht="35.1" customHeight="1">
      <c r="B28" s="4" t="s">
        <v>123</v>
      </c>
      <c r="D28" s="7" t="s">
        <v>100</v>
      </c>
      <c r="F28" s="11" t="s">
        <v>578</v>
      </c>
      <c r="I28" s="19"/>
      <c r="J28" s="20"/>
      <c r="K28" s="18"/>
      <c r="L28" s="21"/>
      <c r="M28" s="427"/>
      <c r="N28" s="23"/>
      <c r="O28" s="18"/>
      <c r="P28" s="18"/>
      <c r="Q28" s="68">
        <v>18</v>
      </c>
      <c r="R28" s="68"/>
      <c r="S28" s="68"/>
      <c r="T28" s="68"/>
      <c r="U28" s="380" t="s">
        <v>579</v>
      </c>
      <c r="V28" s="380">
        <v>40401</v>
      </c>
    </row>
    <row r="29" spans="2:25" ht="35.1" customHeight="1">
      <c r="B29" s="7" t="s">
        <v>4</v>
      </c>
      <c r="D29" s="7" t="s">
        <v>18</v>
      </c>
      <c r="F29" s="11" t="s">
        <v>580</v>
      </c>
      <c r="I29" s="19"/>
      <c r="J29" s="20"/>
      <c r="K29" s="18"/>
      <c r="L29" s="21"/>
      <c r="M29" s="427"/>
      <c r="N29" s="23"/>
      <c r="O29" s="18"/>
      <c r="P29" s="18"/>
      <c r="Q29" s="68">
        <v>19</v>
      </c>
      <c r="R29" s="68"/>
      <c r="S29" s="68"/>
      <c r="T29" s="68"/>
      <c r="U29" s="380" t="s">
        <v>581</v>
      </c>
      <c r="V29" s="380">
        <v>40402</v>
      </c>
    </row>
    <row r="30" spans="2:25" ht="35.1" customHeight="1">
      <c r="B30" s="4" t="s">
        <v>91</v>
      </c>
      <c r="D30" s="7" t="s">
        <v>19</v>
      </c>
      <c r="F30" s="11" t="s">
        <v>582</v>
      </c>
      <c r="I30" s="34"/>
      <c r="J30" s="26"/>
      <c r="K30" s="18"/>
      <c r="L30" s="21"/>
      <c r="M30" s="427"/>
      <c r="N30" s="49"/>
      <c r="O30" s="18"/>
      <c r="P30" s="18"/>
      <c r="Q30" s="68">
        <v>20</v>
      </c>
      <c r="R30" s="68"/>
      <c r="S30" s="68"/>
      <c r="T30" s="68"/>
      <c r="U30" s="380" t="s">
        <v>583</v>
      </c>
      <c r="V30" s="380">
        <v>40403</v>
      </c>
      <c r="Y30" s="77"/>
    </row>
    <row r="31" spans="2:25" ht="35.1" customHeight="1">
      <c r="B31" s="4" t="s">
        <v>105</v>
      </c>
      <c r="D31" s="7" t="s">
        <v>101</v>
      </c>
      <c r="F31" s="11" t="s">
        <v>584</v>
      </c>
      <c r="I31" s="19"/>
      <c r="J31" s="20"/>
      <c r="K31" s="18"/>
      <c r="L31" s="21"/>
      <c r="M31" s="427"/>
      <c r="N31" s="23"/>
      <c r="O31" s="25"/>
      <c r="P31" s="18"/>
      <c r="Q31" s="68">
        <v>21</v>
      </c>
      <c r="R31" s="68"/>
      <c r="S31" s="68"/>
      <c r="T31" s="68"/>
      <c r="U31" s="380" t="s">
        <v>585</v>
      </c>
      <c r="V31" s="380">
        <v>40501</v>
      </c>
      <c r="Y31" s="76" t="s">
        <v>586</v>
      </c>
    </row>
    <row r="32" spans="2:25" ht="35.1" customHeight="1">
      <c r="B32" s="4" t="s">
        <v>124</v>
      </c>
      <c r="D32" s="7" t="s">
        <v>102</v>
      </c>
      <c r="F32" s="11" t="s">
        <v>587</v>
      </c>
      <c r="I32" s="19"/>
      <c r="J32" s="20"/>
      <c r="K32" s="18"/>
      <c r="L32" s="21"/>
      <c r="M32" s="427"/>
      <c r="N32" s="36"/>
      <c r="O32" s="18"/>
      <c r="P32" s="18"/>
      <c r="Q32" s="68">
        <v>22</v>
      </c>
      <c r="R32" s="68"/>
      <c r="S32" s="68"/>
      <c r="T32" s="68"/>
      <c r="U32" s="380" t="s">
        <v>588</v>
      </c>
      <c r="V32" s="380">
        <v>40503</v>
      </c>
      <c r="Y32" s="77"/>
    </row>
    <row r="33" spans="2:25" ht="35.1" customHeight="1">
      <c r="B33" s="4" t="s">
        <v>141</v>
      </c>
      <c r="F33" s="11" t="s">
        <v>589</v>
      </c>
      <c r="I33" s="32"/>
      <c r="J33" s="26"/>
      <c r="K33" s="18"/>
      <c r="L33" s="21"/>
      <c r="M33" s="427"/>
      <c r="N33" s="52"/>
      <c r="O33" s="25"/>
      <c r="P33" s="25"/>
      <c r="Q33" s="68">
        <v>23</v>
      </c>
      <c r="R33" s="68"/>
      <c r="S33" s="68"/>
      <c r="T33" s="68"/>
      <c r="U33" s="380" t="s">
        <v>590</v>
      </c>
      <c r="V33" s="380">
        <v>40504</v>
      </c>
      <c r="Y33" s="77" t="s">
        <v>591</v>
      </c>
    </row>
    <row r="34" spans="2:25" ht="35.1" customHeight="1">
      <c r="B34" s="4" t="s">
        <v>104</v>
      </c>
      <c r="D34" s="6" t="s">
        <v>211</v>
      </c>
      <c r="F34" s="11" t="s">
        <v>592</v>
      </c>
      <c r="I34" s="19"/>
      <c r="J34" s="20"/>
      <c r="K34" s="18"/>
      <c r="L34" s="21"/>
      <c r="M34" s="427"/>
      <c r="N34" s="36"/>
      <c r="O34" s="18"/>
      <c r="P34" s="18"/>
      <c r="Q34" s="68">
        <v>24</v>
      </c>
      <c r="R34" s="68"/>
      <c r="S34" s="68"/>
      <c r="T34" s="68"/>
      <c r="U34" s="380" t="s">
        <v>593</v>
      </c>
      <c r="V34" s="380">
        <v>40602</v>
      </c>
      <c r="Y34" s="77" t="s">
        <v>594</v>
      </c>
    </row>
    <row r="35" spans="2:25" ht="35.1" customHeight="1">
      <c r="B35" s="4" t="s">
        <v>170</v>
      </c>
      <c r="D35" s="7" t="s">
        <v>22</v>
      </c>
      <c r="F35" s="11" t="s">
        <v>595</v>
      </c>
      <c r="I35" s="19"/>
      <c r="J35" s="20"/>
      <c r="K35" s="18"/>
      <c r="L35" s="21"/>
      <c r="M35" s="427"/>
      <c r="N35" s="53"/>
      <c r="O35" s="18"/>
      <c r="P35" s="18"/>
      <c r="Q35" s="68">
        <v>25</v>
      </c>
      <c r="R35" s="68"/>
      <c r="S35" s="68"/>
      <c r="T35" s="68"/>
      <c r="U35" s="380" t="s">
        <v>596</v>
      </c>
      <c r="V35" s="380">
        <v>40603</v>
      </c>
      <c r="Y35" s="77" t="s">
        <v>597</v>
      </c>
    </row>
    <row r="36" spans="2:25" ht="35.1" customHeight="1">
      <c r="B36" s="4" t="s">
        <v>182</v>
      </c>
      <c r="D36" s="7" t="s">
        <v>204</v>
      </c>
      <c r="I36" s="34"/>
      <c r="J36" s="26"/>
      <c r="K36" s="18"/>
      <c r="L36" s="21"/>
      <c r="M36" s="427"/>
      <c r="N36" s="49"/>
      <c r="O36" s="18"/>
      <c r="P36" s="18"/>
      <c r="Q36" s="68">
        <v>26</v>
      </c>
      <c r="R36" s="68"/>
      <c r="S36" s="68"/>
      <c r="T36" s="68"/>
      <c r="U36" s="380" t="s">
        <v>598</v>
      </c>
      <c r="V36" s="380">
        <v>40604</v>
      </c>
      <c r="Y36" s="77"/>
    </row>
    <row r="37" spans="2:25" ht="35.1" customHeight="1">
      <c r="B37" s="4" t="s">
        <v>188</v>
      </c>
      <c r="D37" s="7" t="s">
        <v>25</v>
      </c>
      <c r="F37" s="9" t="s">
        <v>599</v>
      </c>
      <c r="I37" s="19"/>
      <c r="J37" s="20"/>
      <c r="K37" s="18"/>
      <c r="L37" s="21"/>
      <c r="M37" s="427"/>
      <c r="N37" s="23"/>
      <c r="O37" s="18"/>
      <c r="P37" s="18"/>
      <c r="Q37" s="68">
        <v>27</v>
      </c>
      <c r="R37" s="68"/>
      <c r="S37" s="68"/>
      <c r="T37" s="68"/>
      <c r="U37" s="380" t="s">
        <v>600</v>
      </c>
      <c r="V37" s="380">
        <v>40605</v>
      </c>
      <c r="Y37" s="76" t="s">
        <v>601</v>
      </c>
    </row>
    <row r="38" spans="2:25" ht="35.1" customHeight="1">
      <c r="B38" s="4" t="s">
        <v>192</v>
      </c>
      <c r="D38" s="7" t="s">
        <v>205</v>
      </c>
      <c r="I38" s="19"/>
      <c r="J38" s="20"/>
      <c r="K38" s="18"/>
      <c r="L38" s="21"/>
      <c r="M38" s="427"/>
      <c r="N38" s="23"/>
      <c r="O38" s="18"/>
      <c r="P38" s="18"/>
      <c r="Q38" s="68">
        <v>28</v>
      </c>
      <c r="R38" s="68"/>
      <c r="S38" s="68"/>
      <c r="T38" s="68"/>
      <c r="U38" s="380" t="s">
        <v>602</v>
      </c>
      <c r="V38" s="380">
        <v>40606</v>
      </c>
      <c r="Y38" s="77"/>
    </row>
    <row r="39" spans="2:25" ht="35.1" customHeight="1">
      <c r="B39" s="4" t="s">
        <v>196</v>
      </c>
      <c r="D39" s="7" t="s">
        <v>27</v>
      </c>
      <c r="F39" s="10" t="s">
        <v>603</v>
      </c>
      <c r="I39" s="19"/>
      <c r="J39" s="20"/>
      <c r="K39" s="18"/>
      <c r="L39" s="21"/>
      <c r="M39" s="427"/>
      <c r="N39" s="23"/>
      <c r="O39" s="18"/>
      <c r="P39" s="18"/>
      <c r="Q39" s="68">
        <v>29</v>
      </c>
      <c r="R39" s="68"/>
      <c r="S39" s="68"/>
      <c r="T39" s="68"/>
      <c r="U39" s="380" t="s">
        <v>604</v>
      </c>
      <c r="V39" s="380">
        <v>40607</v>
      </c>
      <c r="Y39" s="77" t="s">
        <v>605</v>
      </c>
    </row>
    <row r="40" spans="2:25" ht="35.1" customHeight="1">
      <c r="B40" s="4" t="s">
        <v>199</v>
      </c>
      <c r="D40" s="7" t="s">
        <v>28</v>
      </c>
      <c r="F40" s="10" t="s">
        <v>606</v>
      </c>
      <c r="I40" s="19"/>
      <c r="J40" s="20"/>
      <c r="K40" s="18"/>
      <c r="L40" s="21"/>
      <c r="M40" s="427"/>
      <c r="N40" s="23"/>
      <c r="O40" s="18"/>
      <c r="P40" s="18"/>
      <c r="Q40" s="68">
        <v>30</v>
      </c>
      <c r="R40" s="68"/>
      <c r="S40" s="68"/>
      <c r="T40" s="68"/>
      <c r="U40" s="380" t="s">
        <v>607</v>
      </c>
      <c r="V40" s="380">
        <v>40802</v>
      </c>
      <c r="Y40" s="77" t="s">
        <v>608</v>
      </c>
    </row>
    <row r="41" spans="2:25" ht="35.1" customHeight="1">
      <c r="B41" s="4" t="s">
        <v>202</v>
      </c>
      <c r="D41" s="7" t="s">
        <v>29</v>
      </c>
      <c r="F41" s="10" t="s">
        <v>609</v>
      </c>
      <c r="I41" s="19"/>
      <c r="J41" s="20"/>
      <c r="K41" s="18"/>
      <c r="L41" s="21"/>
      <c r="M41" s="427"/>
      <c r="N41" s="51"/>
      <c r="O41" s="18"/>
      <c r="P41" s="18"/>
      <c r="Q41" s="68">
        <v>31</v>
      </c>
      <c r="R41" s="68"/>
      <c r="S41" s="68"/>
      <c r="T41" s="68"/>
      <c r="U41" s="380" t="s">
        <v>610</v>
      </c>
      <c r="V41" s="380">
        <v>40803</v>
      </c>
      <c r="Y41" s="77" t="s">
        <v>611</v>
      </c>
    </row>
    <row r="42" spans="2:25" ht="35.1" customHeight="1">
      <c r="B42" s="7" t="s">
        <v>550</v>
      </c>
      <c r="D42" s="7" t="s">
        <v>206</v>
      </c>
      <c r="F42" s="10" t="s">
        <v>612</v>
      </c>
      <c r="I42" s="19"/>
      <c r="J42" s="20"/>
      <c r="K42" s="18"/>
      <c r="L42" s="21"/>
      <c r="M42" s="427"/>
      <c r="N42" s="23"/>
      <c r="O42" s="25"/>
      <c r="P42" s="18"/>
      <c r="Q42" s="68">
        <v>32</v>
      </c>
      <c r="R42" s="68"/>
      <c r="S42" s="68"/>
      <c r="T42" s="68"/>
      <c r="U42" s="380" t="s">
        <v>613</v>
      </c>
      <c r="V42" s="380">
        <v>40804</v>
      </c>
      <c r="Y42" s="77" t="s">
        <v>614</v>
      </c>
    </row>
    <row r="43" spans="2:25" ht="35.1" customHeight="1">
      <c r="B43" s="4" t="s">
        <v>92</v>
      </c>
      <c r="D43" s="7" t="s">
        <v>31</v>
      </c>
      <c r="I43" s="19"/>
      <c r="J43" s="20"/>
      <c r="K43" s="18"/>
      <c r="L43" s="21"/>
      <c r="M43" s="427"/>
      <c r="N43" s="23"/>
      <c r="O43" s="25"/>
      <c r="P43" s="18"/>
      <c r="Q43" s="68">
        <v>33</v>
      </c>
      <c r="R43" s="68"/>
      <c r="S43" s="68"/>
      <c r="T43" s="68"/>
      <c r="U43" s="380" t="s">
        <v>615</v>
      </c>
      <c r="V43" s="380">
        <v>40902</v>
      </c>
      <c r="Y43" s="77"/>
    </row>
    <row r="44" spans="2:25" ht="35.1" customHeight="1">
      <c r="B44" s="4" t="s">
        <v>106</v>
      </c>
      <c r="D44" s="7" t="s">
        <v>207</v>
      </c>
      <c r="F44" s="9" t="s">
        <v>616</v>
      </c>
      <c r="I44" s="19"/>
      <c r="J44" s="20"/>
      <c r="K44" s="18"/>
      <c r="L44" s="21"/>
      <c r="M44" s="427"/>
      <c r="N44" s="23"/>
      <c r="O44" s="25"/>
      <c r="P44" s="18"/>
      <c r="Q44" s="68">
        <v>34</v>
      </c>
      <c r="R44" s="68"/>
      <c r="S44" s="68"/>
      <c r="T44" s="68"/>
      <c r="U44" s="380" t="s">
        <v>617</v>
      </c>
      <c r="V44" s="380">
        <v>60101</v>
      </c>
      <c r="Y44" s="76" t="s">
        <v>618</v>
      </c>
    </row>
    <row r="45" spans="2:25" ht="35.1" customHeight="1">
      <c r="B45" s="4" t="s">
        <v>125</v>
      </c>
      <c r="D45" s="7" t="s">
        <v>208</v>
      </c>
      <c r="I45" s="19"/>
      <c r="J45" s="20"/>
      <c r="K45" s="18"/>
      <c r="L45" s="21"/>
      <c r="M45" s="427"/>
      <c r="N45" s="23"/>
      <c r="O45" s="18"/>
      <c r="P45" s="18"/>
      <c r="Q45" s="68">
        <v>35</v>
      </c>
      <c r="R45" s="68"/>
      <c r="S45" s="68"/>
      <c r="T45" s="68"/>
      <c r="U45" s="380" t="s">
        <v>619</v>
      </c>
      <c r="V45" s="380">
        <v>60102</v>
      </c>
      <c r="Y45" s="76"/>
    </row>
    <row r="46" spans="2:25" ht="35.1" customHeight="1">
      <c r="B46" s="4" t="s">
        <v>142</v>
      </c>
      <c r="D46" s="7" t="s">
        <v>209</v>
      </c>
      <c r="F46" s="10" t="s">
        <v>620</v>
      </c>
      <c r="I46" s="19"/>
      <c r="J46" s="20"/>
      <c r="K46" s="18"/>
      <c r="L46" s="21"/>
      <c r="M46" s="427"/>
      <c r="N46" s="36"/>
      <c r="O46" s="18"/>
      <c r="P46" s="18"/>
      <c r="Q46" s="68">
        <v>36</v>
      </c>
      <c r="R46" s="68"/>
      <c r="S46" s="68"/>
      <c r="T46" s="68"/>
      <c r="U46" s="380" t="s">
        <v>621</v>
      </c>
      <c r="V46" s="380">
        <v>60103</v>
      </c>
      <c r="Y46" s="77" t="s">
        <v>622</v>
      </c>
    </row>
    <row r="47" spans="2:25" ht="35.1" customHeight="1">
      <c r="B47" s="4" t="s">
        <v>123</v>
      </c>
      <c r="D47" s="7" t="s">
        <v>35</v>
      </c>
      <c r="F47" s="10" t="s">
        <v>623</v>
      </c>
      <c r="I47" s="19"/>
      <c r="J47" s="20"/>
      <c r="K47" s="18"/>
      <c r="L47" s="21"/>
      <c r="M47" s="427"/>
      <c r="N47" s="23"/>
      <c r="O47" s="18"/>
      <c r="P47" s="18"/>
      <c r="Q47" s="68">
        <v>37</v>
      </c>
      <c r="R47" s="68"/>
      <c r="S47" s="68"/>
      <c r="T47" s="68"/>
      <c r="U47" s="380" t="s">
        <v>624</v>
      </c>
      <c r="V47" s="380">
        <v>60104</v>
      </c>
      <c r="Y47" s="77"/>
    </row>
    <row r="48" spans="2:25" ht="35.1" customHeight="1">
      <c r="B48" s="4" t="s">
        <v>171</v>
      </c>
      <c r="D48" s="7" t="s">
        <v>210</v>
      </c>
      <c r="F48" s="10" t="s">
        <v>625</v>
      </c>
      <c r="I48" s="30"/>
      <c r="J48" s="31"/>
      <c r="K48" s="18"/>
      <c r="L48" s="21"/>
      <c r="M48" s="427"/>
      <c r="N48" s="54"/>
      <c r="O48" s="18"/>
      <c r="P48" s="18"/>
      <c r="Q48" s="68">
        <v>38</v>
      </c>
      <c r="R48" s="68"/>
      <c r="S48" s="68"/>
      <c r="T48" s="68"/>
      <c r="U48" s="380" t="s">
        <v>626</v>
      </c>
      <c r="V48" s="380">
        <v>60105</v>
      </c>
      <c r="Y48" s="76" t="s">
        <v>627</v>
      </c>
    </row>
    <row r="49" spans="2:25" ht="35.1" customHeight="1">
      <c r="B49" s="4" t="s">
        <v>183</v>
      </c>
      <c r="D49" s="7" t="s">
        <v>37</v>
      </c>
      <c r="F49" s="10" t="s">
        <v>628</v>
      </c>
      <c r="I49" s="19"/>
      <c r="J49" s="20"/>
      <c r="K49" s="18"/>
      <c r="L49" s="21"/>
      <c r="M49" s="427"/>
      <c r="N49" s="23"/>
      <c r="O49" s="25"/>
      <c r="P49" s="18"/>
      <c r="Q49" s="68">
        <v>39</v>
      </c>
      <c r="R49" s="68"/>
      <c r="S49" s="68"/>
      <c r="T49" s="68"/>
      <c r="U49" s="381" t="s">
        <v>629</v>
      </c>
      <c r="V49" s="380">
        <v>60302</v>
      </c>
      <c r="Y49" s="76"/>
    </row>
    <row r="50" spans="2:25" ht="35.1" customHeight="1">
      <c r="B50" s="4" t="s">
        <v>104</v>
      </c>
      <c r="I50" s="19"/>
      <c r="J50" s="20"/>
      <c r="K50" s="18"/>
      <c r="L50" s="21"/>
      <c r="M50" s="427"/>
      <c r="N50" s="23"/>
      <c r="O50" s="18"/>
      <c r="P50" s="18"/>
      <c r="Q50" s="68">
        <v>40</v>
      </c>
      <c r="R50" s="68"/>
      <c r="S50" s="68"/>
      <c r="T50" s="68"/>
      <c r="U50" s="66"/>
      <c r="V50" s="66"/>
      <c r="Y50" s="77" t="s">
        <v>630</v>
      </c>
    </row>
    <row r="51" spans="2:25" ht="35.1" customHeight="1">
      <c r="B51" s="4" t="s">
        <v>193</v>
      </c>
      <c r="D51" s="6" t="s">
        <v>631</v>
      </c>
      <c r="F51" s="9" t="s">
        <v>632</v>
      </c>
      <c r="I51" s="19"/>
      <c r="J51" s="20"/>
      <c r="K51" s="18"/>
      <c r="L51" s="21"/>
      <c r="M51" s="427"/>
      <c r="N51" s="53"/>
      <c r="O51" s="25"/>
      <c r="P51" s="18"/>
      <c r="Q51" s="68">
        <v>41</v>
      </c>
      <c r="R51" s="68"/>
      <c r="S51" s="68"/>
      <c r="T51" s="68"/>
      <c r="U51" s="67"/>
      <c r="V51" s="67"/>
      <c r="Y51" s="77" t="s">
        <v>633</v>
      </c>
    </row>
    <row r="52" spans="2:25" ht="35.1" customHeight="1">
      <c r="B52" s="7" t="s">
        <v>6</v>
      </c>
      <c r="D52" s="7" t="s">
        <v>38</v>
      </c>
      <c r="F52" s="10" t="s">
        <v>634</v>
      </c>
      <c r="I52" s="19"/>
      <c r="J52" s="20"/>
      <c r="K52" s="18"/>
      <c r="L52" s="21"/>
      <c r="M52" s="427"/>
      <c r="N52" s="23"/>
      <c r="O52" s="18"/>
      <c r="P52" s="18"/>
      <c r="Q52" s="68">
        <v>42</v>
      </c>
      <c r="R52" s="68"/>
      <c r="S52" s="68"/>
      <c r="T52" s="68"/>
      <c r="U52" s="67"/>
      <c r="V52" s="67"/>
      <c r="Y52" s="77" t="s">
        <v>635</v>
      </c>
    </row>
    <row r="53" spans="2:25" ht="35.1" customHeight="1">
      <c r="B53" s="4" t="s">
        <v>93</v>
      </c>
      <c r="D53" s="7" t="s">
        <v>288</v>
      </c>
      <c r="F53" s="10" t="s">
        <v>636</v>
      </c>
      <c r="I53" s="19"/>
      <c r="J53" s="20"/>
      <c r="K53" s="18"/>
      <c r="L53" s="21"/>
      <c r="M53" s="427"/>
      <c r="N53" s="23"/>
      <c r="O53" s="18"/>
      <c r="P53" s="18"/>
      <c r="Q53" s="68">
        <v>43</v>
      </c>
      <c r="R53" s="68"/>
      <c r="S53" s="68"/>
      <c r="T53" s="68"/>
      <c r="U53" s="67"/>
      <c r="V53" s="67"/>
      <c r="Y53" s="77" t="s">
        <v>637</v>
      </c>
    </row>
    <row r="54" spans="2:25" ht="35.1" customHeight="1">
      <c r="B54" s="4" t="s">
        <v>107</v>
      </c>
      <c r="D54" s="7" t="s">
        <v>289</v>
      </c>
      <c r="F54" s="10" t="s">
        <v>638</v>
      </c>
      <c r="I54" s="19"/>
      <c r="J54" s="20"/>
      <c r="K54" s="18"/>
      <c r="L54" s="21"/>
      <c r="M54" s="427"/>
      <c r="N54" s="23"/>
      <c r="O54" s="18"/>
      <c r="P54" s="18"/>
      <c r="Q54" s="68">
        <v>44</v>
      </c>
      <c r="R54" s="68"/>
      <c r="S54" s="68"/>
      <c r="T54" s="68"/>
      <c r="U54" s="67"/>
      <c r="V54" s="67"/>
      <c r="Y54" s="77" t="s">
        <v>639</v>
      </c>
    </row>
    <row r="55" spans="2:25" ht="35.1" customHeight="1">
      <c r="B55" s="4" t="s">
        <v>126</v>
      </c>
      <c r="D55" s="7" t="s">
        <v>290</v>
      </c>
      <c r="F55" s="10" t="s">
        <v>640</v>
      </c>
      <c r="I55" s="19"/>
      <c r="J55" s="20"/>
      <c r="K55" s="18"/>
      <c r="L55" s="21"/>
      <c r="M55" s="427"/>
      <c r="N55" s="23"/>
      <c r="O55" s="18"/>
      <c r="P55" s="18"/>
      <c r="Q55" s="68">
        <v>45</v>
      </c>
      <c r="R55" s="68"/>
      <c r="S55" s="68"/>
      <c r="T55" s="68"/>
      <c r="Y55" s="77" t="s">
        <v>641</v>
      </c>
    </row>
    <row r="56" spans="2:25" ht="35.1" customHeight="1">
      <c r="B56" s="7" t="s">
        <v>7</v>
      </c>
      <c r="D56" s="7" t="s">
        <v>43</v>
      </c>
      <c r="F56" s="10" t="s">
        <v>512</v>
      </c>
      <c r="I56" s="19"/>
      <c r="J56" s="20"/>
      <c r="K56" s="18"/>
      <c r="L56" s="21"/>
      <c r="M56" s="427"/>
      <c r="N56" s="23"/>
      <c r="O56" s="18"/>
      <c r="P56" s="18"/>
      <c r="Q56" s="68">
        <v>46</v>
      </c>
      <c r="R56" s="68"/>
      <c r="S56" s="68"/>
      <c r="T56" s="68"/>
      <c r="Y56" s="77"/>
    </row>
    <row r="57" spans="2:25" ht="35.1" customHeight="1">
      <c r="B57" s="4" t="s">
        <v>642</v>
      </c>
      <c r="D57" s="7" t="s">
        <v>44</v>
      </c>
      <c r="I57" s="19"/>
      <c r="J57" s="20"/>
      <c r="K57" s="18"/>
      <c r="L57" s="21"/>
      <c r="M57" s="427"/>
      <c r="N57" s="23"/>
      <c r="O57" s="18"/>
      <c r="P57" s="18"/>
      <c r="Q57" s="68">
        <v>47</v>
      </c>
      <c r="R57" s="68"/>
      <c r="S57" s="68"/>
      <c r="T57" s="68"/>
      <c r="Y57" s="76" t="s">
        <v>643</v>
      </c>
    </row>
    <row r="58" spans="2:25" ht="35.1" customHeight="1">
      <c r="B58" s="4" t="s">
        <v>108</v>
      </c>
      <c r="D58" s="7" t="s">
        <v>45</v>
      </c>
      <c r="E58" s="10"/>
      <c r="F58" s="10" t="s">
        <v>644</v>
      </c>
      <c r="G58" s="10" t="s">
        <v>645</v>
      </c>
      <c r="H58" s="10"/>
      <c r="I58" s="19"/>
      <c r="J58" s="20"/>
      <c r="K58" s="18"/>
      <c r="L58" s="21"/>
      <c r="M58" s="427"/>
      <c r="N58" s="23"/>
      <c r="O58" s="18"/>
      <c r="P58" s="18"/>
      <c r="Q58" s="68">
        <v>48</v>
      </c>
      <c r="R58" s="68"/>
      <c r="S58" s="68"/>
      <c r="T58" s="68"/>
      <c r="Y58" s="77"/>
    </row>
    <row r="59" spans="2:25" ht="35.1" customHeight="1">
      <c r="B59" s="4" t="s">
        <v>127</v>
      </c>
      <c r="D59" s="7" t="s">
        <v>291</v>
      </c>
      <c r="F59" s="10" t="s">
        <v>646</v>
      </c>
      <c r="G59" s="44">
        <v>1</v>
      </c>
      <c r="H59" s="44"/>
      <c r="I59" s="19"/>
      <c r="J59" s="20"/>
      <c r="K59" s="18"/>
      <c r="L59" s="21"/>
      <c r="M59" s="427"/>
      <c r="N59" s="23"/>
      <c r="O59" s="18"/>
      <c r="P59" s="18"/>
      <c r="Q59" s="68">
        <v>49</v>
      </c>
      <c r="R59" s="68"/>
      <c r="S59" s="68"/>
      <c r="T59" s="68"/>
      <c r="Y59" s="77" t="s">
        <v>647</v>
      </c>
    </row>
    <row r="60" spans="2:25" ht="35.1" customHeight="1">
      <c r="B60" s="4" t="s">
        <v>143</v>
      </c>
      <c r="F60" s="10" t="s">
        <v>648</v>
      </c>
      <c r="G60" s="44">
        <v>2</v>
      </c>
      <c r="H60" s="44"/>
      <c r="I60" s="19"/>
      <c r="J60" s="20"/>
      <c r="K60" s="18"/>
      <c r="L60" s="21"/>
      <c r="M60" s="427"/>
      <c r="N60" s="23"/>
      <c r="O60" s="18"/>
      <c r="P60" s="18"/>
      <c r="Q60" s="68">
        <v>50</v>
      </c>
      <c r="R60" s="68"/>
      <c r="S60" s="68"/>
      <c r="T60" s="68"/>
      <c r="Y60" s="77" t="s">
        <v>649</v>
      </c>
    </row>
    <row r="61" spans="2:25" ht="35.1" customHeight="1">
      <c r="B61" s="4" t="s">
        <v>158</v>
      </c>
      <c r="D61" s="6" t="s">
        <v>336</v>
      </c>
      <c r="F61" s="10" t="s">
        <v>650</v>
      </c>
      <c r="G61" s="44">
        <v>3</v>
      </c>
      <c r="H61" s="44"/>
      <c r="I61" s="19"/>
      <c r="J61" s="29"/>
      <c r="K61" s="18"/>
      <c r="L61" s="21"/>
      <c r="M61" s="427"/>
      <c r="N61" s="23"/>
      <c r="O61" s="18"/>
      <c r="P61" s="18"/>
      <c r="Q61" s="68">
        <v>51</v>
      </c>
      <c r="R61" s="68"/>
      <c r="S61" s="68"/>
      <c r="T61" s="68"/>
      <c r="Y61" s="77"/>
    </row>
    <row r="62" spans="2:25" ht="35.1" customHeight="1">
      <c r="B62" s="4" t="s">
        <v>172</v>
      </c>
      <c r="D62" s="7" t="s">
        <v>47</v>
      </c>
      <c r="F62" s="10" t="s">
        <v>651</v>
      </c>
      <c r="G62" s="44">
        <v>4</v>
      </c>
      <c r="H62" s="44"/>
      <c r="I62" s="19"/>
      <c r="J62" s="20"/>
      <c r="K62" s="18"/>
      <c r="L62" s="21"/>
      <c r="M62" s="427"/>
      <c r="N62" s="36"/>
      <c r="O62" s="18"/>
      <c r="P62" s="18"/>
      <c r="Q62" s="68">
        <v>52</v>
      </c>
      <c r="R62" s="68"/>
      <c r="S62" s="68"/>
      <c r="T62" s="68"/>
      <c r="Y62" s="76" t="s">
        <v>652</v>
      </c>
    </row>
    <row r="63" spans="2:25" ht="35.1" customHeight="1">
      <c r="B63" s="4" t="s">
        <v>184</v>
      </c>
      <c r="D63" s="7" t="s">
        <v>49</v>
      </c>
      <c r="F63" s="10" t="s">
        <v>653</v>
      </c>
      <c r="G63" s="44">
        <v>5</v>
      </c>
      <c r="H63" s="44"/>
      <c r="I63" s="19"/>
      <c r="J63" s="20"/>
      <c r="K63" s="18"/>
      <c r="L63" s="21"/>
      <c r="M63" s="427"/>
      <c r="N63" s="55"/>
      <c r="O63" s="18"/>
      <c r="P63" s="18"/>
      <c r="Q63" s="68">
        <v>53</v>
      </c>
      <c r="R63" s="68"/>
      <c r="S63" s="68"/>
      <c r="T63" s="68"/>
      <c r="Y63" s="77"/>
    </row>
    <row r="64" spans="2:25" ht="35.1" customHeight="1">
      <c r="B64" s="7" t="s">
        <v>8</v>
      </c>
      <c r="D64" s="7" t="s">
        <v>329</v>
      </c>
      <c r="F64" s="10" t="s">
        <v>654</v>
      </c>
      <c r="G64" s="44">
        <v>6</v>
      </c>
      <c r="H64" s="44"/>
      <c r="I64" s="19"/>
      <c r="J64" s="20"/>
      <c r="K64" s="18"/>
      <c r="L64" s="21"/>
      <c r="M64" s="427"/>
      <c r="N64" s="23"/>
      <c r="O64" s="18"/>
      <c r="P64" s="18"/>
      <c r="Q64" s="68">
        <v>54</v>
      </c>
      <c r="R64" s="68"/>
      <c r="S64" s="68"/>
      <c r="T64" s="68"/>
      <c r="Y64" s="77" t="s">
        <v>655</v>
      </c>
    </row>
    <row r="65" spans="2:25" ht="35.1" customHeight="1">
      <c r="B65" s="4" t="s">
        <v>109</v>
      </c>
      <c r="D65" s="7" t="s">
        <v>330</v>
      </c>
      <c r="F65" s="10" t="s">
        <v>656</v>
      </c>
      <c r="G65" s="44">
        <v>7</v>
      </c>
      <c r="H65" s="44"/>
      <c r="I65" s="19"/>
      <c r="J65" s="20"/>
      <c r="K65" s="18"/>
      <c r="L65" s="21"/>
      <c r="M65" s="427"/>
      <c r="N65" s="23"/>
      <c r="O65" s="18"/>
      <c r="P65" s="18"/>
      <c r="Q65" s="68">
        <v>55</v>
      </c>
      <c r="R65" s="68"/>
      <c r="S65" s="68"/>
      <c r="T65" s="68"/>
      <c r="Y65" s="77"/>
    </row>
    <row r="66" spans="2:25" ht="35.1" customHeight="1">
      <c r="B66" s="4" t="s">
        <v>128</v>
      </c>
      <c r="D66" s="7" t="s">
        <v>331</v>
      </c>
      <c r="F66" s="10" t="s">
        <v>657</v>
      </c>
      <c r="G66" s="44">
        <v>8</v>
      </c>
      <c r="H66" s="44"/>
      <c r="I66" s="19"/>
      <c r="J66" s="20"/>
      <c r="K66" s="18"/>
      <c r="L66" s="21"/>
      <c r="M66" s="427"/>
      <c r="N66" s="54"/>
      <c r="O66" s="18"/>
      <c r="P66" s="18"/>
      <c r="Q66" s="68">
        <v>56</v>
      </c>
      <c r="R66" s="68"/>
      <c r="S66" s="68"/>
      <c r="T66" s="68"/>
      <c r="Y66" s="76" t="s">
        <v>658</v>
      </c>
    </row>
    <row r="67" spans="2:25" ht="35.1" customHeight="1">
      <c r="B67" s="4" t="s">
        <v>144</v>
      </c>
      <c r="D67" s="7" t="s">
        <v>332</v>
      </c>
      <c r="F67" s="10" t="s">
        <v>659</v>
      </c>
      <c r="G67" s="44">
        <v>9</v>
      </c>
      <c r="H67" s="44"/>
      <c r="I67" s="19"/>
      <c r="J67" s="20"/>
      <c r="K67" s="18"/>
      <c r="L67" s="21"/>
      <c r="M67" s="427"/>
      <c r="N67" s="23"/>
      <c r="O67" s="18"/>
      <c r="P67" s="18"/>
      <c r="Q67" s="68">
        <v>57</v>
      </c>
      <c r="R67" s="68"/>
      <c r="S67" s="68"/>
      <c r="T67" s="68"/>
      <c r="Y67" s="77"/>
    </row>
    <row r="68" spans="2:25" ht="35.1" customHeight="1">
      <c r="B68" s="4" t="s">
        <v>159</v>
      </c>
      <c r="D68" s="7" t="s">
        <v>333</v>
      </c>
      <c r="F68" s="10" t="s">
        <v>660</v>
      </c>
      <c r="G68" s="44">
        <v>10</v>
      </c>
      <c r="H68" s="44"/>
      <c r="I68" s="19"/>
      <c r="J68" s="20"/>
      <c r="K68" s="18"/>
      <c r="L68" s="21"/>
      <c r="M68" s="427"/>
      <c r="N68" s="23"/>
      <c r="O68" s="18"/>
      <c r="P68" s="18"/>
      <c r="Q68" s="68">
        <v>58</v>
      </c>
      <c r="R68" s="68"/>
      <c r="S68" s="68"/>
      <c r="T68" s="68"/>
      <c r="Y68" s="77" t="s">
        <v>661</v>
      </c>
    </row>
    <row r="69" spans="2:25" ht="35.1" customHeight="1">
      <c r="B69" s="4" t="s">
        <v>173</v>
      </c>
      <c r="D69" s="7" t="s">
        <v>55</v>
      </c>
      <c r="F69" s="10" t="s">
        <v>662</v>
      </c>
      <c r="G69" s="44">
        <v>11</v>
      </c>
      <c r="H69" s="44"/>
      <c r="I69" s="19"/>
      <c r="J69" s="20"/>
      <c r="K69" s="18"/>
      <c r="L69" s="21"/>
      <c r="M69" s="427"/>
      <c r="N69" s="23"/>
      <c r="O69" s="18"/>
      <c r="P69" s="18"/>
      <c r="Q69" s="68">
        <v>59</v>
      </c>
      <c r="R69" s="68"/>
      <c r="S69" s="68"/>
      <c r="T69" s="68"/>
      <c r="Y69" s="77" t="s">
        <v>663</v>
      </c>
    </row>
    <row r="70" spans="2:25" ht="35.1" customHeight="1">
      <c r="B70" s="7" t="s">
        <v>95</v>
      </c>
      <c r="D70" s="7" t="s">
        <v>334</v>
      </c>
      <c r="F70" s="10" t="s">
        <v>664</v>
      </c>
      <c r="G70" s="44">
        <v>12</v>
      </c>
      <c r="H70" s="44"/>
      <c r="I70" s="19"/>
      <c r="J70" s="26"/>
      <c r="K70" s="18"/>
      <c r="L70" s="21"/>
      <c r="M70" s="427"/>
      <c r="N70" s="49"/>
      <c r="O70" s="18"/>
      <c r="P70" s="18"/>
      <c r="Q70" s="68">
        <v>60</v>
      </c>
      <c r="R70" s="68"/>
      <c r="S70" s="68"/>
      <c r="T70" s="68"/>
      <c r="Y70" s="77"/>
    </row>
    <row r="71" spans="2:25" ht="35.1" customHeight="1">
      <c r="B71" s="4" t="s">
        <v>110</v>
      </c>
      <c r="D71" s="7" t="s">
        <v>335</v>
      </c>
      <c r="G71" s="44">
        <v>13</v>
      </c>
      <c r="H71" s="44"/>
      <c r="I71" s="19"/>
      <c r="J71" s="26"/>
      <c r="K71" s="18"/>
      <c r="L71" s="21"/>
      <c r="M71" s="427"/>
      <c r="N71" s="49"/>
      <c r="O71" s="18"/>
      <c r="P71" s="18"/>
      <c r="Q71" s="68">
        <v>61</v>
      </c>
      <c r="R71" s="68"/>
      <c r="S71" s="68"/>
      <c r="T71" s="68"/>
      <c r="Y71" s="76" t="s">
        <v>665</v>
      </c>
    </row>
    <row r="72" spans="2:25" ht="35.1" customHeight="1">
      <c r="B72" s="4" t="s">
        <v>129</v>
      </c>
      <c r="F72" s="43" t="s">
        <v>666</v>
      </c>
      <c r="G72" s="44">
        <v>14</v>
      </c>
      <c r="H72" s="44"/>
      <c r="I72" s="19"/>
      <c r="J72" s="20"/>
      <c r="K72" s="18"/>
      <c r="L72" s="21"/>
      <c r="M72" s="427"/>
      <c r="N72" s="36"/>
      <c r="O72" s="18"/>
      <c r="P72" s="18"/>
      <c r="Q72" s="68">
        <v>62</v>
      </c>
      <c r="R72" s="68"/>
      <c r="S72" s="68"/>
      <c r="T72" s="68"/>
      <c r="Y72" s="77"/>
    </row>
    <row r="73" spans="2:25" ht="35.1" customHeight="1">
      <c r="B73" s="4" t="s">
        <v>145</v>
      </c>
      <c r="D73" s="6" t="s">
        <v>667</v>
      </c>
      <c r="F73">
        <v>2018</v>
      </c>
      <c r="G73" s="44">
        <v>15</v>
      </c>
      <c r="H73" s="44"/>
      <c r="I73" s="19"/>
      <c r="J73" s="20"/>
      <c r="K73" s="18"/>
      <c r="L73" s="21"/>
      <c r="M73" s="427"/>
      <c r="N73" s="23"/>
      <c r="O73" s="18"/>
      <c r="P73" s="18"/>
      <c r="Q73" s="68">
        <v>63</v>
      </c>
      <c r="R73" s="68"/>
      <c r="S73" s="68"/>
      <c r="T73" s="68"/>
      <c r="Y73" s="77" t="s">
        <v>668</v>
      </c>
    </row>
    <row r="74" spans="2:25" ht="35.1" customHeight="1">
      <c r="B74" s="4" t="s">
        <v>160</v>
      </c>
      <c r="D74" s="7" t="s">
        <v>59</v>
      </c>
      <c r="F74">
        <v>2019</v>
      </c>
      <c r="G74" s="44">
        <v>16</v>
      </c>
      <c r="H74" s="44"/>
      <c r="I74" s="19"/>
      <c r="J74" s="20"/>
      <c r="K74" s="18"/>
      <c r="L74" s="21"/>
      <c r="M74" s="427"/>
      <c r="N74" s="23"/>
      <c r="O74" s="18"/>
      <c r="P74" s="18"/>
      <c r="Q74" s="68">
        <v>64</v>
      </c>
      <c r="R74" s="68"/>
      <c r="S74" s="68"/>
      <c r="T74" s="68"/>
      <c r="Y74" s="77" t="s">
        <v>669</v>
      </c>
    </row>
    <row r="75" spans="2:25" ht="35.1" customHeight="1">
      <c r="B75" s="4" t="s">
        <v>174</v>
      </c>
      <c r="D75" s="7" t="s">
        <v>60</v>
      </c>
      <c r="F75">
        <v>2020</v>
      </c>
      <c r="G75" s="44">
        <v>17</v>
      </c>
      <c r="H75" s="44"/>
      <c r="I75" s="19"/>
      <c r="J75" s="20"/>
      <c r="K75" s="18"/>
      <c r="L75" s="21"/>
      <c r="M75" s="427"/>
      <c r="N75" s="23"/>
      <c r="O75" s="18"/>
      <c r="P75" s="18"/>
      <c r="Q75" s="68">
        <v>65</v>
      </c>
      <c r="R75" s="68"/>
      <c r="S75" s="68"/>
      <c r="T75" s="68"/>
      <c r="Y75" s="77" t="s">
        <v>670</v>
      </c>
    </row>
    <row r="76" spans="2:25" ht="35.1" customHeight="1">
      <c r="B76" s="4" t="s">
        <v>185</v>
      </c>
      <c r="D76" s="7" t="s">
        <v>359</v>
      </c>
      <c r="F76">
        <v>2021</v>
      </c>
      <c r="G76" s="44">
        <v>18</v>
      </c>
      <c r="H76" s="44"/>
      <c r="I76" s="19"/>
      <c r="J76" s="20"/>
      <c r="K76" s="18"/>
      <c r="L76" s="21"/>
      <c r="M76" s="427"/>
      <c r="N76" s="23"/>
      <c r="O76" s="18"/>
      <c r="P76" s="18"/>
      <c r="Q76" s="68">
        <v>66</v>
      </c>
      <c r="R76" s="68"/>
      <c r="S76" s="68"/>
      <c r="T76" s="68"/>
      <c r="Y76" s="77" t="s">
        <v>671</v>
      </c>
    </row>
    <row r="77" spans="2:25" ht="35.1" customHeight="1">
      <c r="B77" s="4" t="s">
        <v>189</v>
      </c>
      <c r="D77" s="7" t="s">
        <v>62</v>
      </c>
      <c r="F77">
        <v>2022</v>
      </c>
      <c r="G77" s="44">
        <v>19</v>
      </c>
      <c r="H77" s="44"/>
      <c r="I77" s="19"/>
      <c r="J77" s="20"/>
      <c r="K77" s="18"/>
      <c r="L77" s="21"/>
      <c r="M77" s="427"/>
      <c r="N77" s="23"/>
      <c r="O77" s="18"/>
      <c r="P77" s="18"/>
      <c r="Q77" s="68">
        <v>67</v>
      </c>
      <c r="R77" s="68"/>
      <c r="S77" s="68"/>
      <c r="T77" s="68"/>
      <c r="Y77" s="77"/>
    </row>
    <row r="78" spans="2:25" ht="35.1" customHeight="1">
      <c r="B78" s="7" t="s">
        <v>96</v>
      </c>
      <c r="D78" s="7" t="s">
        <v>63</v>
      </c>
      <c r="F78">
        <v>2023</v>
      </c>
      <c r="G78" s="44">
        <v>20</v>
      </c>
      <c r="H78" s="44"/>
      <c r="I78" s="14"/>
      <c r="J78" s="15"/>
      <c r="K78" s="16"/>
      <c r="L78" s="17"/>
      <c r="M78" s="428"/>
      <c r="N78" s="56"/>
      <c r="O78" s="18"/>
      <c r="P78" s="16"/>
      <c r="Q78" s="68">
        <v>68</v>
      </c>
      <c r="R78" s="68"/>
      <c r="S78" s="68"/>
      <c r="T78" s="68"/>
      <c r="Y78" s="76" t="s">
        <v>672</v>
      </c>
    </row>
    <row r="79" spans="2:25" ht="35.1" customHeight="1">
      <c r="B79" s="4" t="s">
        <v>111</v>
      </c>
      <c r="D79" s="7" t="s">
        <v>64</v>
      </c>
      <c r="F79">
        <v>2024</v>
      </c>
      <c r="G79" s="44">
        <v>21</v>
      </c>
      <c r="H79" s="44"/>
      <c r="I79" s="19"/>
      <c r="J79" s="20"/>
      <c r="K79" s="18"/>
      <c r="L79" s="21"/>
      <c r="M79" s="427"/>
      <c r="N79" s="23"/>
      <c r="O79" s="18"/>
      <c r="P79" s="18"/>
      <c r="Q79" s="68">
        <v>69</v>
      </c>
      <c r="R79" s="68"/>
      <c r="S79" s="68"/>
      <c r="T79" s="68"/>
      <c r="Y79" s="77"/>
    </row>
    <row r="80" spans="2:25" ht="35.1" customHeight="1">
      <c r="B80" s="4" t="s">
        <v>130</v>
      </c>
      <c r="D80" s="7" t="s">
        <v>65</v>
      </c>
      <c r="F80">
        <v>2025</v>
      </c>
      <c r="G80" s="44">
        <v>22</v>
      </c>
      <c r="H80" s="44"/>
      <c r="I80" s="19"/>
      <c r="J80" s="20"/>
      <c r="K80" s="18"/>
      <c r="L80" s="21"/>
      <c r="M80" s="427"/>
      <c r="N80" s="23"/>
      <c r="O80" s="18"/>
      <c r="P80" s="18"/>
      <c r="Q80" s="68">
        <v>70</v>
      </c>
      <c r="R80" s="68"/>
      <c r="S80" s="68"/>
      <c r="T80" s="68"/>
      <c r="Y80" s="77" t="s">
        <v>673</v>
      </c>
    </row>
    <row r="81" spans="2:25" ht="35.1" customHeight="1">
      <c r="B81" s="4" t="s">
        <v>146</v>
      </c>
      <c r="D81" s="7" t="s">
        <v>66</v>
      </c>
      <c r="F81">
        <v>2026</v>
      </c>
      <c r="G81" s="44">
        <v>23</v>
      </c>
      <c r="H81" s="44"/>
      <c r="I81" s="19"/>
      <c r="J81" s="20"/>
      <c r="K81" s="18"/>
      <c r="L81" s="21"/>
      <c r="M81" s="427"/>
      <c r="N81" s="23"/>
      <c r="O81" s="18"/>
      <c r="P81" s="18"/>
      <c r="Q81" s="68">
        <v>71</v>
      </c>
      <c r="R81" s="68"/>
      <c r="S81" s="68"/>
      <c r="T81" s="68"/>
      <c r="Y81" s="77" t="s">
        <v>674</v>
      </c>
    </row>
    <row r="82" spans="2:25" ht="35.1" customHeight="1">
      <c r="B82" s="4" t="s">
        <v>161</v>
      </c>
      <c r="D82" s="7" t="s">
        <v>67</v>
      </c>
      <c r="F82">
        <v>2027</v>
      </c>
      <c r="G82" s="44">
        <v>24</v>
      </c>
      <c r="H82" s="44"/>
      <c r="I82" s="19"/>
      <c r="J82" s="20"/>
      <c r="K82" s="18"/>
      <c r="L82" s="21"/>
      <c r="M82" s="427"/>
      <c r="N82" s="36"/>
      <c r="O82" s="18"/>
      <c r="P82" s="18"/>
      <c r="Q82" s="68">
        <v>72</v>
      </c>
      <c r="R82" s="68"/>
      <c r="S82" s="68"/>
      <c r="T82" s="68"/>
      <c r="Y82" s="76"/>
    </row>
    <row r="83" spans="2:25" ht="35.1" customHeight="1">
      <c r="B83" s="4" t="s">
        <v>175</v>
      </c>
      <c r="D83" s="7" t="s">
        <v>360</v>
      </c>
      <c r="F83">
        <v>2028</v>
      </c>
      <c r="G83" s="44">
        <v>25</v>
      </c>
      <c r="H83" s="44"/>
      <c r="I83" s="19"/>
      <c r="J83" s="20"/>
      <c r="K83" s="18"/>
      <c r="L83" s="21"/>
      <c r="M83" s="427"/>
      <c r="N83" s="36"/>
      <c r="O83" s="18"/>
      <c r="P83" s="18"/>
      <c r="Q83" s="68">
        <v>73</v>
      </c>
      <c r="R83" s="68"/>
      <c r="S83" s="68"/>
      <c r="T83" s="68"/>
      <c r="Y83" s="76" t="s">
        <v>675</v>
      </c>
    </row>
    <row r="84" spans="2:25" ht="35.1" customHeight="1">
      <c r="B84" s="4" t="s">
        <v>186</v>
      </c>
      <c r="D84" s="7" t="s">
        <v>69</v>
      </c>
      <c r="F84">
        <v>2029</v>
      </c>
      <c r="G84" s="44">
        <v>26</v>
      </c>
      <c r="H84" s="44"/>
      <c r="I84" s="19"/>
      <c r="J84" s="20"/>
      <c r="K84" s="18"/>
      <c r="L84" s="21"/>
      <c r="M84" s="427"/>
      <c r="N84" s="23"/>
      <c r="O84" s="25"/>
      <c r="P84" s="25"/>
      <c r="Q84" s="68">
        <v>74</v>
      </c>
      <c r="R84" s="68"/>
      <c r="S84" s="68"/>
      <c r="T84" s="68"/>
      <c r="Y84" s="77"/>
    </row>
    <row r="85" spans="2:25" ht="35.1" customHeight="1">
      <c r="B85" s="7" t="s">
        <v>11</v>
      </c>
      <c r="F85">
        <v>2030</v>
      </c>
      <c r="G85" s="44">
        <v>27</v>
      </c>
      <c r="H85" s="44"/>
      <c r="I85" s="19"/>
      <c r="J85" s="20"/>
      <c r="K85" s="18"/>
      <c r="L85" s="21"/>
      <c r="M85" s="427"/>
      <c r="N85" s="23"/>
      <c r="O85" s="18"/>
      <c r="P85" s="18"/>
      <c r="Q85" s="68">
        <v>75</v>
      </c>
      <c r="R85" s="68"/>
      <c r="S85" s="68"/>
      <c r="T85" s="68"/>
      <c r="Y85" s="77" t="s">
        <v>676</v>
      </c>
    </row>
    <row r="86" spans="2:25" ht="35.1" customHeight="1">
      <c r="B86" s="4" t="s">
        <v>112</v>
      </c>
      <c r="D86" s="6" t="s">
        <v>414</v>
      </c>
      <c r="F86">
        <v>2031</v>
      </c>
      <c r="G86" s="44">
        <v>28</v>
      </c>
      <c r="H86" s="44"/>
      <c r="I86" s="19"/>
      <c r="J86" s="20"/>
      <c r="K86" s="18"/>
      <c r="L86" s="21"/>
      <c r="M86" s="427"/>
      <c r="N86" s="36"/>
      <c r="O86" s="18"/>
      <c r="P86" s="18"/>
      <c r="Q86" s="68">
        <v>76</v>
      </c>
      <c r="R86" s="68"/>
      <c r="S86" s="68"/>
      <c r="T86" s="68"/>
      <c r="Y86" s="77" t="s">
        <v>677</v>
      </c>
    </row>
    <row r="87" spans="2:25" ht="35.1" customHeight="1">
      <c r="B87" s="4" t="s">
        <v>131</v>
      </c>
      <c r="D87" s="7" t="s">
        <v>70</v>
      </c>
      <c r="F87">
        <v>2032</v>
      </c>
      <c r="G87" s="44">
        <v>29</v>
      </c>
      <c r="H87" s="44"/>
      <c r="I87" s="19"/>
      <c r="J87" s="20"/>
      <c r="K87" s="18"/>
      <c r="L87" s="21"/>
      <c r="M87" s="427"/>
      <c r="N87" s="23"/>
      <c r="O87" s="18"/>
      <c r="P87" s="18"/>
      <c r="Q87" s="68">
        <v>77</v>
      </c>
      <c r="R87" s="68"/>
      <c r="S87" s="68"/>
      <c r="T87" s="68"/>
      <c r="Y87" s="77" t="s">
        <v>678</v>
      </c>
    </row>
    <row r="88" spans="2:25" ht="35.1" customHeight="1">
      <c r="B88" s="4" t="s">
        <v>104</v>
      </c>
      <c r="D88" s="7" t="s">
        <v>72</v>
      </c>
      <c r="F88">
        <v>2033</v>
      </c>
      <c r="G88" s="44">
        <v>30</v>
      </c>
      <c r="H88" s="44"/>
      <c r="I88" s="19"/>
      <c r="J88" s="22"/>
      <c r="K88" s="18"/>
      <c r="L88" s="21"/>
      <c r="M88" s="427"/>
      <c r="N88" s="23"/>
      <c r="O88" s="18"/>
      <c r="P88" s="18"/>
      <c r="Q88" s="68">
        <v>78</v>
      </c>
      <c r="R88" s="68"/>
      <c r="S88" s="68"/>
      <c r="T88" s="68"/>
    </row>
    <row r="89" spans="2:25" ht="35.1" customHeight="1">
      <c r="B89" s="4" t="s">
        <v>162</v>
      </c>
      <c r="D89" s="7" t="s">
        <v>411</v>
      </c>
      <c r="G89" s="44">
        <v>31</v>
      </c>
      <c r="H89" s="44"/>
      <c r="I89" s="19"/>
      <c r="J89" s="22"/>
      <c r="K89" s="18"/>
      <c r="L89" s="21"/>
      <c r="M89" s="427"/>
      <c r="N89" s="23"/>
      <c r="O89" s="18"/>
      <c r="P89" s="18"/>
      <c r="Q89" s="68">
        <v>79</v>
      </c>
      <c r="R89" s="68"/>
      <c r="S89" s="68"/>
      <c r="T89" s="68"/>
    </row>
    <row r="90" spans="2:25" ht="35.1" customHeight="1">
      <c r="B90" s="4" t="s">
        <v>176</v>
      </c>
      <c r="D90" s="7" t="s">
        <v>412</v>
      </c>
      <c r="I90" s="19"/>
      <c r="J90" s="20"/>
      <c r="K90" s="18"/>
      <c r="L90" s="21"/>
      <c r="M90" s="427"/>
      <c r="N90" s="23"/>
      <c r="O90" s="18"/>
      <c r="P90" s="18"/>
      <c r="Q90" s="68">
        <v>80</v>
      </c>
      <c r="R90" s="68"/>
      <c r="S90" s="68"/>
      <c r="T90" s="68"/>
    </row>
    <row r="91" spans="2:25" ht="35.1" customHeight="1">
      <c r="B91" s="8" t="s">
        <v>97</v>
      </c>
      <c r="D91" s="7" t="s">
        <v>75</v>
      </c>
      <c r="I91" s="19"/>
      <c r="J91" s="20"/>
      <c r="K91" s="18"/>
      <c r="L91" s="21"/>
      <c r="M91" s="427"/>
      <c r="N91" s="55"/>
      <c r="O91" s="18"/>
      <c r="P91" s="18"/>
      <c r="Q91" s="68">
        <v>81</v>
      </c>
      <c r="R91" s="68"/>
      <c r="S91" s="68"/>
      <c r="T91" s="68"/>
    </row>
    <row r="92" spans="2:25" ht="35.1" customHeight="1">
      <c r="B92" s="4" t="s">
        <v>113</v>
      </c>
      <c r="D92" s="7" t="s">
        <v>76</v>
      </c>
      <c r="I92" s="19"/>
      <c r="J92" s="20"/>
      <c r="K92" s="18"/>
      <c r="L92" s="21"/>
      <c r="M92" s="427"/>
      <c r="N92" s="49"/>
      <c r="O92" s="18"/>
      <c r="P92" s="18"/>
      <c r="Q92" s="68">
        <v>82</v>
      </c>
      <c r="R92" s="68"/>
      <c r="S92" s="68"/>
      <c r="T92" s="68"/>
    </row>
    <row r="93" spans="2:25" ht="35.1" customHeight="1">
      <c r="B93" s="4" t="s">
        <v>123</v>
      </c>
      <c r="D93" s="7" t="s">
        <v>77</v>
      </c>
      <c r="I93" s="19"/>
      <c r="J93" s="20"/>
      <c r="K93" s="18"/>
      <c r="L93" s="21"/>
      <c r="M93" s="427"/>
      <c r="N93" s="23"/>
      <c r="O93" s="25"/>
      <c r="P93" s="18"/>
      <c r="Q93" s="68">
        <v>83</v>
      </c>
      <c r="R93" s="68"/>
      <c r="S93" s="68"/>
      <c r="T93" s="68"/>
    </row>
    <row r="94" spans="2:25" ht="35.1" customHeight="1">
      <c r="B94" s="4" t="s">
        <v>147</v>
      </c>
      <c r="D94" s="7" t="s">
        <v>413</v>
      </c>
      <c r="I94" s="19"/>
      <c r="J94" s="20"/>
      <c r="K94" s="18"/>
      <c r="L94" s="21"/>
      <c r="M94" s="427"/>
      <c r="N94" s="23"/>
      <c r="O94" s="18"/>
      <c r="P94" s="18"/>
      <c r="Q94" s="68">
        <v>84</v>
      </c>
      <c r="R94" s="68"/>
      <c r="S94" s="68"/>
      <c r="T94" s="68"/>
    </row>
    <row r="95" spans="2:25" ht="35.1" customHeight="1">
      <c r="B95" s="4" t="s">
        <v>163</v>
      </c>
      <c r="D95" s="7" t="s">
        <v>79</v>
      </c>
      <c r="I95" s="19"/>
      <c r="J95" s="20"/>
      <c r="K95" s="18"/>
      <c r="L95" s="21"/>
      <c r="M95" s="427"/>
      <c r="N95" s="23"/>
      <c r="O95" s="25"/>
      <c r="P95" s="18"/>
      <c r="Q95" s="68">
        <v>85</v>
      </c>
      <c r="R95" s="68"/>
      <c r="S95" s="68"/>
      <c r="T95" s="68"/>
    </row>
    <row r="96" spans="2:25" ht="35.1" customHeight="1">
      <c r="B96" s="4" t="s">
        <v>177</v>
      </c>
      <c r="D96" s="7" t="s">
        <v>80</v>
      </c>
      <c r="I96" s="19"/>
      <c r="J96" s="20"/>
      <c r="K96" s="18"/>
      <c r="L96" s="21"/>
      <c r="M96" s="427"/>
      <c r="N96" s="23"/>
      <c r="O96" s="18"/>
      <c r="P96" s="18"/>
      <c r="Q96" s="68">
        <v>86</v>
      </c>
      <c r="R96" s="68"/>
      <c r="S96" s="68"/>
      <c r="T96" s="68"/>
    </row>
    <row r="97" spans="2:20" ht="35.1" customHeight="1">
      <c r="B97" s="7" t="s">
        <v>13</v>
      </c>
      <c r="D97" s="7" t="s">
        <v>81</v>
      </c>
      <c r="I97" s="19"/>
      <c r="J97" s="20"/>
      <c r="K97" s="18"/>
      <c r="L97" s="21"/>
      <c r="M97" s="427"/>
      <c r="N97" s="23"/>
      <c r="O97" s="18"/>
      <c r="P97" s="18"/>
      <c r="Q97" s="68">
        <v>87</v>
      </c>
      <c r="R97" s="68"/>
      <c r="S97" s="68"/>
      <c r="T97" s="68"/>
    </row>
    <row r="98" spans="2:20" ht="35.1" customHeight="1">
      <c r="B98" s="4" t="s">
        <v>114</v>
      </c>
      <c r="I98" s="19"/>
      <c r="J98" s="20"/>
      <c r="K98" s="18"/>
      <c r="L98" s="21"/>
      <c r="M98" s="427"/>
      <c r="N98" s="54"/>
      <c r="O98" s="18"/>
      <c r="P98" s="18"/>
      <c r="Q98" s="68">
        <v>88</v>
      </c>
      <c r="R98" s="68"/>
      <c r="S98" s="68"/>
      <c r="T98" s="68"/>
    </row>
    <row r="99" spans="2:20" ht="35.1" customHeight="1">
      <c r="B99" s="4" t="s">
        <v>132</v>
      </c>
      <c r="D99" s="6" t="s">
        <v>465</v>
      </c>
      <c r="I99" s="19"/>
      <c r="J99" s="20"/>
      <c r="K99" s="18"/>
      <c r="L99" s="21"/>
      <c r="M99" s="429"/>
      <c r="N99" s="57"/>
      <c r="O99" s="18"/>
      <c r="P99" s="18"/>
      <c r="Q99" s="68">
        <v>89</v>
      </c>
      <c r="R99" s="68"/>
      <c r="S99" s="68"/>
      <c r="T99" s="68"/>
    </row>
    <row r="100" spans="2:20" ht="35.1" customHeight="1">
      <c r="B100" s="4" t="s">
        <v>148</v>
      </c>
      <c r="D100" s="7" t="s">
        <v>463</v>
      </c>
      <c r="I100" s="19"/>
      <c r="J100" s="20"/>
      <c r="K100" s="18"/>
      <c r="L100" s="21"/>
      <c r="M100" s="427"/>
      <c r="N100" s="23"/>
      <c r="O100" s="18"/>
      <c r="P100" s="18"/>
      <c r="Q100" s="68">
        <v>90</v>
      </c>
      <c r="R100" s="68"/>
      <c r="S100" s="68"/>
      <c r="T100" s="68"/>
    </row>
    <row r="101" spans="2:20" ht="35.1" customHeight="1">
      <c r="B101" s="4" t="s">
        <v>164</v>
      </c>
      <c r="D101" s="7" t="s">
        <v>84</v>
      </c>
      <c r="I101" s="19"/>
      <c r="J101" s="20"/>
      <c r="K101" s="18"/>
      <c r="L101" s="21"/>
      <c r="M101" s="427"/>
      <c r="N101" s="23"/>
      <c r="O101" s="18"/>
      <c r="P101" s="18"/>
      <c r="Q101" s="68">
        <v>91</v>
      </c>
      <c r="R101" s="68"/>
      <c r="S101" s="68"/>
      <c r="T101" s="68"/>
    </row>
    <row r="102" spans="2:20" ht="35.1" customHeight="1">
      <c r="B102" s="4" t="s">
        <v>178</v>
      </c>
      <c r="D102" s="7" t="s">
        <v>85</v>
      </c>
      <c r="I102" s="19"/>
      <c r="J102" s="20"/>
      <c r="K102" s="18"/>
      <c r="L102" s="21"/>
      <c r="M102" s="427"/>
      <c r="N102" s="23"/>
      <c r="O102" s="18"/>
      <c r="P102" s="18"/>
      <c r="Q102" s="68">
        <v>92</v>
      </c>
      <c r="R102" s="68"/>
      <c r="S102" s="68"/>
      <c r="T102" s="68"/>
    </row>
    <row r="103" spans="2:20" ht="35.1" customHeight="1">
      <c r="B103" s="7" t="s">
        <v>98</v>
      </c>
      <c r="D103" s="7" t="s">
        <v>86</v>
      </c>
      <c r="I103" s="27"/>
      <c r="J103" s="28"/>
      <c r="K103" s="18"/>
      <c r="L103" s="21"/>
      <c r="M103" s="427"/>
      <c r="N103" s="23"/>
      <c r="O103" s="25"/>
      <c r="P103" s="25"/>
      <c r="Q103" s="68">
        <v>93</v>
      </c>
      <c r="R103" s="68"/>
      <c r="S103" s="68"/>
      <c r="T103" s="68"/>
    </row>
    <row r="104" spans="2:20" ht="35.1" customHeight="1">
      <c r="B104" s="4" t="s">
        <v>115</v>
      </c>
      <c r="D104" s="7" t="s">
        <v>87</v>
      </c>
      <c r="I104" s="19"/>
      <c r="J104" s="20"/>
      <c r="K104" s="18"/>
      <c r="L104" s="21"/>
      <c r="M104" s="427"/>
      <c r="N104" s="36"/>
      <c r="O104" s="18"/>
      <c r="P104" s="18"/>
      <c r="Q104" s="68">
        <v>94</v>
      </c>
      <c r="R104" s="68"/>
      <c r="S104" s="68"/>
      <c r="T104" s="68"/>
    </row>
    <row r="105" spans="2:20" ht="35.1" customHeight="1">
      <c r="B105" s="4" t="s">
        <v>133</v>
      </c>
      <c r="D105" s="7" t="s">
        <v>464</v>
      </c>
      <c r="I105" s="27"/>
      <c r="J105" s="28"/>
      <c r="K105" s="18"/>
      <c r="L105" s="21"/>
      <c r="M105" s="427"/>
      <c r="N105" s="23"/>
      <c r="O105" s="25"/>
      <c r="P105" s="25"/>
      <c r="Q105" s="68">
        <v>95</v>
      </c>
      <c r="R105" s="68"/>
      <c r="S105" s="68"/>
      <c r="T105" s="68"/>
    </row>
    <row r="106" spans="2:20" ht="35.1" customHeight="1">
      <c r="B106" s="4" t="s">
        <v>149</v>
      </c>
      <c r="I106" s="19"/>
      <c r="J106" s="20"/>
      <c r="K106" s="18"/>
      <c r="L106" s="21"/>
      <c r="M106" s="427"/>
      <c r="N106" s="54"/>
      <c r="O106" s="18"/>
      <c r="P106" s="18"/>
      <c r="Q106" s="68">
        <v>96</v>
      </c>
      <c r="R106" s="68"/>
      <c r="S106" s="68"/>
      <c r="T106" s="68"/>
    </row>
    <row r="107" spans="2:20" ht="35.1" customHeight="1">
      <c r="B107" s="4" t="s">
        <v>165</v>
      </c>
      <c r="E107" s="43" t="s">
        <v>679</v>
      </c>
      <c r="I107" s="19"/>
      <c r="J107" s="20"/>
      <c r="K107" s="18"/>
      <c r="L107" s="21"/>
      <c r="M107" s="427"/>
      <c r="N107" s="23"/>
      <c r="O107" s="18"/>
      <c r="P107" s="18"/>
      <c r="Q107" s="68">
        <v>97</v>
      </c>
      <c r="R107" s="68"/>
      <c r="S107" s="68"/>
      <c r="T107" s="68"/>
    </row>
    <row r="108" spans="2:20" ht="35.1" customHeight="1">
      <c r="B108" s="4" t="s">
        <v>179</v>
      </c>
      <c r="I108" s="19"/>
      <c r="J108" s="35"/>
      <c r="K108" s="18"/>
      <c r="L108" s="21"/>
      <c r="M108" s="427"/>
      <c r="N108" s="36"/>
      <c r="O108" s="18"/>
      <c r="P108" s="18"/>
      <c r="Q108" s="68">
        <v>98</v>
      </c>
      <c r="R108" s="68"/>
      <c r="S108" s="68"/>
      <c r="T108" s="68"/>
    </row>
    <row r="109" spans="2:20" ht="35.1" customHeight="1">
      <c r="B109" s="7" t="s">
        <v>15</v>
      </c>
      <c r="C109">
        <v>1</v>
      </c>
      <c r="D109">
        <f>1+D108</f>
        <v>1</v>
      </c>
      <c r="E109" s="67" t="s">
        <v>680</v>
      </c>
      <c r="F109" s="67">
        <v>503170889</v>
      </c>
      <c r="G109" s="494" t="s">
        <v>681</v>
      </c>
      <c r="H109" s="496" t="s">
        <v>682</v>
      </c>
      <c r="I109" s="34"/>
      <c r="J109" s="26"/>
      <c r="K109" s="18"/>
      <c r="L109" s="21"/>
      <c r="M109" s="427"/>
      <c r="N109" s="49"/>
      <c r="O109" s="18"/>
      <c r="P109" s="18"/>
      <c r="Q109" s="68">
        <v>99</v>
      </c>
      <c r="R109" s="68"/>
      <c r="S109" s="68"/>
      <c r="T109" s="68"/>
    </row>
    <row r="110" spans="2:20" ht="35.1" customHeight="1">
      <c r="B110" s="4" t="s">
        <v>116</v>
      </c>
      <c r="C110">
        <v>2</v>
      </c>
      <c r="D110">
        <f>1+D109</f>
        <v>2</v>
      </c>
      <c r="E110" s="67" t="s">
        <v>683</v>
      </c>
      <c r="F110" s="67">
        <v>502140609</v>
      </c>
      <c r="G110" s="494" t="s">
        <v>684</v>
      </c>
      <c r="H110" s="496" t="s">
        <v>682</v>
      </c>
      <c r="I110" s="34"/>
      <c r="J110" s="26"/>
      <c r="K110" s="18"/>
      <c r="L110" s="21"/>
      <c r="M110" s="427"/>
      <c r="N110" s="49"/>
      <c r="O110" s="18"/>
      <c r="P110" s="18"/>
      <c r="Q110" s="68">
        <v>100</v>
      </c>
      <c r="R110" s="68"/>
      <c r="S110" s="68"/>
      <c r="T110" s="68"/>
    </row>
    <row r="111" spans="2:20" ht="35.1" customHeight="1">
      <c r="B111" s="4" t="s">
        <v>134</v>
      </c>
      <c r="C111">
        <v>3</v>
      </c>
      <c r="D111">
        <f>1+D110</f>
        <v>3</v>
      </c>
      <c r="E111" s="67" t="s">
        <v>685</v>
      </c>
      <c r="F111" s="67">
        <v>603090875</v>
      </c>
      <c r="G111" s="494" t="s">
        <v>686</v>
      </c>
      <c r="H111" s="496" t="s">
        <v>682</v>
      </c>
      <c r="I111" s="19"/>
      <c r="J111" s="20"/>
      <c r="K111" s="18"/>
      <c r="L111" s="21"/>
      <c r="M111" s="427"/>
      <c r="N111" s="36"/>
      <c r="O111" s="18"/>
      <c r="P111" s="18"/>
      <c r="Q111" s="68">
        <v>101</v>
      </c>
      <c r="R111" s="68"/>
      <c r="S111" s="68"/>
      <c r="T111" s="68"/>
    </row>
    <row r="112" spans="2:20" ht="35.1" customHeight="1">
      <c r="B112" s="4" t="s">
        <v>150</v>
      </c>
      <c r="C112">
        <v>4</v>
      </c>
      <c r="D112">
        <v>1</v>
      </c>
      <c r="E112" s="67" t="s">
        <v>687</v>
      </c>
      <c r="F112" s="67">
        <v>108770167</v>
      </c>
      <c r="G112" s="494" t="s">
        <v>688</v>
      </c>
      <c r="H112" s="496" t="s">
        <v>689</v>
      </c>
      <c r="I112" s="19"/>
      <c r="J112" s="20"/>
      <c r="K112" s="18"/>
      <c r="L112" s="21"/>
      <c r="M112" s="427"/>
      <c r="N112" s="36"/>
      <c r="O112" s="18"/>
      <c r="P112" s="18"/>
      <c r="Q112" s="68">
        <v>102</v>
      </c>
      <c r="R112" s="68"/>
      <c r="S112" s="68"/>
      <c r="T112" s="68"/>
    </row>
    <row r="113" spans="2:20" ht="35.1" customHeight="1">
      <c r="B113" s="7" t="s">
        <v>99</v>
      </c>
      <c r="C113">
        <v>5</v>
      </c>
      <c r="D113">
        <f t="shared" ref="D113:D126" si="0">1+D112</f>
        <v>2</v>
      </c>
      <c r="E113" s="67" t="s">
        <v>690</v>
      </c>
      <c r="F113" s="67">
        <v>109850926</v>
      </c>
      <c r="G113" s="494" t="s">
        <v>691</v>
      </c>
      <c r="H113" s="496" t="s">
        <v>692</v>
      </c>
      <c r="I113" s="19"/>
      <c r="J113" s="20"/>
      <c r="K113" s="18"/>
      <c r="L113" s="21"/>
      <c r="M113" s="427"/>
      <c r="N113" s="36"/>
      <c r="O113" s="18"/>
      <c r="P113" s="18"/>
      <c r="Q113" s="68">
        <v>103</v>
      </c>
      <c r="R113" s="68"/>
      <c r="S113" s="68"/>
      <c r="T113" s="68"/>
    </row>
    <row r="114" spans="2:20" ht="35.1" customHeight="1">
      <c r="B114" s="4" t="s">
        <v>117</v>
      </c>
      <c r="C114">
        <v>6</v>
      </c>
      <c r="D114">
        <f t="shared" si="0"/>
        <v>3</v>
      </c>
      <c r="E114" s="67" t="s">
        <v>693</v>
      </c>
      <c r="F114" s="67">
        <v>603970773</v>
      </c>
      <c r="G114" s="494" t="s">
        <v>694</v>
      </c>
      <c r="H114" s="496" t="s">
        <v>695</v>
      </c>
      <c r="I114" s="19"/>
      <c r="J114" s="20"/>
      <c r="K114" s="18"/>
      <c r="L114" s="21"/>
      <c r="M114" s="427"/>
      <c r="N114" s="36"/>
      <c r="O114" s="18"/>
      <c r="P114" s="18"/>
      <c r="Q114" s="68">
        <v>104</v>
      </c>
      <c r="R114" s="68"/>
      <c r="S114" s="68"/>
      <c r="T114" s="68"/>
    </row>
    <row r="115" spans="2:20" ht="35.1" customHeight="1">
      <c r="B115" s="4" t="s">
        <v>135</v>
      </c>
      <c r="C115">
        <v>7</v>
      </c>
      <c r="D115">
        <f t="shared" si="0"/>
        <v>4</v>
      </c>
      <c r="E115" s="67" t="s">
        <v>696</v>
      </c>
      <c r="F115" s="67">
        <v>109140785</v>
      </c>
      <c r="G115" s="494" t="s">
        <v>697</v>
      </c>
      <c r="H115" s="496" t="s">
        <v>698</v>
      </c>
      <c r="I115" s="19"/>
      <c r="J115" s="20"/>
      <c r="K115" s="18"/>
      <c r="L115" s="21"/>
      <c r="M115" s="427"/>
      <c r="N115" s="36"/>
      <c r="O115" s="18"/>
      <c r="P115" s="18"/>
      <c r="Q115" s="68">
        <v>105</v>
      </c>
      <c r="R115" s="68"/>
      <c r="S115" s="68"/>
      <c r="T115" s="68"/>
    </row>
    <row r="116" spans="2:20" ht="35.1" customHeight="1">
      <c r="B116" s="4" t="s">
        <v>151</v>
      </c>
      <c r="C116">
        <v>8</v>
      </c>
      <c r="D116">
        <f t="shared" si="0"/>
        <v>5</v>
      </c>
      <c r="E116" s="67" t="s">
        <v>699</v>
      </c>
      <c r="F116" s="67">
        <v>108440863</v>
      </c>
      <c r="G116" s="494" t="s">
        <v>700</v>
      </c>
      <c r="H116" s="496" t="s">
        <v>701</v>
      </c>
      <c r="I116" s="19"/>
      <c r="J116" s="20"/>
      <c r="K116" s="18"/>
      <c r="L116" s="21"/>
      <c r="M116" s="427"/>
      <c r="N116" s="36"/>
      <c r="O116" s="18"/>
      <c r="P116" s="18"/>
      <c r="Q116" s="68">
        <v>106</v>
      </c>
      <c r="R116" s="68"/>
      <c r="S116" s="68"/>
      <c r="T116" s="68"/>
    </row>
    <row r="117" spans="2:20" ht="35.1" customHeight="1">
      <c r="B117" s="4" t="s">
        <v>123</v>
      </c>
      <c r="C117">
        <v>9</v>
      </c>
      <c r="D117">
        <f t="shared" si="0"/>
        <v>6</v>
      </c>
      <c r="E117" s="67" t="s">
        <v>702</v>
      </c>
      <c r="F117" s="67">
        <v>207080293</v>
      </c>
      <c r="G117" s="494" t="s">
        <v>703</v>
      </c>
      <c r="H117" s="496" t="s">
        <v>701</v>
      </c>
      <c r="I117" s="19"/>
      <c r="J117" s="20"/>
      <c r="K117" s="18"/>
      <c r="L117" s="21"/>
      <c r="M117" s="427"/>
      <c r="N117" s="36"/>
      <c r="O117" s="18"/>
      <c r="P117" s="18"/>
      <c r="Q117" s="68">
        <v>107</v>
      </c>
      <c r="R117" s="68"/>
      <c r="S117" s="68"/>
      <c r="T117" s="68"/>
    </row>
    <row r="118" spans="2:20" ht="35.1" customHeight="1">
      <c r="B118" s="7" t="s">
        <v>100</v>
      </c>
      <c r="C118">
        <v>10</v>
      </c>
      <c r="D118">
        <f t="shared" si="0"/>
        <v>7</v>
      </c>
      <c r="E118" s="115" t="s">
        <v>704</v>
      </c>
      <c r="F118" s="67">
        <v>502950045</v>
      </c>
      <c r="G118" s="494" t="s">
        <v>705</v>
      </c>
      <c r="H118" s="115" t="s">
        <v>701</v>
      </c>
      <c r="I118" s="14"/>
      <c r="J118" s="15"/>
      <c r="K118" s="16"/>
      <c r="L118" s="17"/>
      <c r="M118" s="428"/>
      <c r="N118" s="58"/>
      <c r="O118" s="18"/>
      <c r="P118" s="16"/>
      <c r="Q118" s="68">
        <v>108</v>
      </c>
      <c r="R118" s="68"/>
      <c r="S118" s="68"/>
      <c r="T118" s="68"/>
    </row>
    <row r="119" spans="2:20" ht="35.1" customHeight="1">
      <c r="B119" s="4" t="s">
        <v>118</v>
      </c>
      <c r="C119">
        <v>11</v>
      </c>
      <c r="D119">
        <f t="shared" si="0"/>
        <v>8</v>
      </c>
      <c r="E119" s="67" t="s">
        <v>706</v>
      </c>
      <c r="F119" s="497">
        <v>502820803</v>
      </c>
      <c r="G119" s="494" t="s">
        <v>707</v>
      </c>
      <c r="H119" s="496" t="s">
        <v>708</v>
      </c>
      <c r="I119" s="19"/>
      <c r="J119" s="20"/>
      <c r="K119" s="18"/>
      <c r="L119" s="21"/>
      <c r="M119" s="427"/>
      <c r="N119" s="23"/>
      <c r="O119" s="18"/>
      <c r="P119" s="18"/>
      <c r="Q119" s="68">
        <v>109</v>
      </c>
      <c r="R119" s="68"/>
      <c r="S119" s="68"/>
      <c r="T119" s="68"/>
    </row>
    <row r="120" spans="2:20" ht="35.1" customHeight="1">
      <c r="B120" s="4" t="s">
        <v>117</v>
      </c>
      <c r="C120">
        <v>12</v>
      </c>
      <c r="D120">
        <f t="shared" si="0"/>
        <v>9</v>
      </c>
      <c r="E120" s="115" t="s">
        <v>2165</v>
      </c>
      <c r="F120" s="523">
        <v>118470489</v>
      </c>
      <c r="G120" s="494" t="s">
        <v>2166</v>
      </c>
      <c r="H120" s="496" t="s">
        <v>708</v>
      </c>
      <c r="I120" s="19"/>
      <c r="J120" s="20"/>
      <c r="K120" s="18"/>
      <c r="L120" s="21"/>
      <c r="M120" s="427"/>
      <c r="N120" s="36"/>
      <c r="O120" s="18"/>
      <c r="P120" s="18"/>
      <c r="Q120" s="68">
        <v>110</v>
      </c>
      <c r="R120" s="68"/>
      <c r="S120" s="68"/>
      <c r="T120" s="68"/>
    </row>
    <row r="121" spans="2:20" ht="35.1" customHeight="1">
      <c r="B121" s="4" t="s">
        <v>152</v>
      </c>
      <c r="C121">
        <v>13</v>
      </c>
      <c r="D121">
        <f t="shared" si="0"/>
        <v>10</v>
      </c>
      <c r="E121" s="115" t="s">
        <v>709</v>
      </c>
      <c r="F121" s="497">
        <v>116680794</v>
      </c>
      <c r="G121" s="494" t="s">
        <v>710</v>
      </c>
      <c r="H121" s="496" t="s">
        <v>708</v>
      </c>
      <c r="I121" s="19"/>
      <c r="J121" s="20"/>
      <c r="K121" s="18"/>
      <c r="L121" s="21"/>
      <c r="M121" s="427"/>
      <c r="N121" s="36"/>
      <c r="O121" s="18"/>
      <c r="P121" s="18"/>
      <c r="Q121" s="68">
        <v>111</v>
      </c>
      <c r="R121" s="68"/>
      <c r="S121" s="68"/>
      <c r="T121" s="68"/>
    </row>
    <row r="122" spans="2:20" ht="35.1" customHeight="1">
      <c r="B122" s="4" t="s">
        <v>166</v>
      </c>
      <c r="C122">
        <v>14</v>
      </c>
      <c r="D122">
        <f t="shared" si="0"/>
        <v>11</v>
      </c>
      <c r="E122" s="67" t="s">
        <v>711</v>
      </c>
      <c r="F122" s="67">
        <v>504100858</v>
      </c>
      <c r="G122" s="495" t="s">
        <v>712</v>
      </c>
      <c r="H122" s="496" t="s">
        <v>708</v>
      </c>
      <c r="I122" s="19"/>
      <c r="J122" s="20"/>
      <c r="K122" s="18"/>
      <c r="L122" s="21"/>
      <c r="M122" s="427"/>
      <c r="N122" s="36"/>
      <c r="O122" s="18"/>
      <c r="P122" s="18"/>
      <c r="Q122" s="68">
        <v>112</v>
      </c>
      <c r="R122" s="68"/>
      <c r="S122" s="68"/>
      <c r="T122" s="68"/>
    </row>
    <row r="123" spans="2:20" ht="35.1" customHeight="1">
      <c r="B123" s="7" t="s">
        <v>18</v>
      </c>
      <c r="C123">
        <v>15</v>
      </c>
      <c r="D123">
        <f t="shared" si="0"/>
        <v>12</v>
      </c>
      <c r="E123" s="67" t="s">
        <v>713</v>
      </c>
      <c r="F123" s="67">
        <v>504110305</v>
      </c>
      <c r="G123" s="495" t="s">
        <v>714</v>
      </c>
      <c r="H123" s="496" t="s">
        <v>708</v>
      </c>
      <c r="I123" s="19"/>
      <c r="J123" s="20"/>
      <c r="K123" s="18"/>
      <c r="L123" s="21"/>
      <c r="M123" s="427"/>
      <c r="N123" s="23"/>
      <c r="O123" s="18"/>
      <c r="P123" s="18"/>
      <c r="Q123" s="68">
        <v>113</v>
      </c>
      <c r="R123" s="68"/>
      <c r="S123" s="68"/>
      <c r="T123" s="68"/>
    </row>
    <row r="124" spans="2:20" ht="35.1" customHeight="1">
      <c r="B124" s="4" t="s">
        <v>119</v>
      </c>
      <c r="C124">
        <v>16</v>
      </c>
      <c r="D124">
        <f t="shared" si="0"/>
        <v>13</v>
      </c>
      <c r="E124" s="115"/>
      <c r="F124" s="67"/>
      <c r="G124" s="67"/>
      <c r="H124" s="67"/>
      <c r="I124" s="19"/>
      <c r="J124" s="20"/>
      <c r="K124" s="18"/>
      <c r="L124" s="21"/>
      <c r="M124" s="427"/>
      <c r="N124" s="23"/>
      <c r="O124" s="18"/>
      <c r="P124" s="18"/>
      <c r="Q124" s="68">
        <v>114</v>
      </c>
      <c r="R124" s="68"/>
      <c r="S124" s="68"/>
      <c r="T124" s="68"/>
    </row>
    <row r="125" spans="2:20" ht="35.1" customHeight="1">
      <c r="B125" s="4" t="s">
        <v>136</v>
      </c>
      <c r="C125">
        <v>17</v>
      </c>
      <c r="D125">
        <f t="shared" si="0"/>
        <v>14</v>
      </c>
      <c r="E125" s="115"/>
      <c r="F125" s="67"/>
      <c r="G125" s="67"/>
      <c r="H125" s="67"/>
      <c r="I125" s="19"/>
      <c r="J125" s="24"/>
      <c r="K125" s="18"/>
      <c r="L125" s="21"/>
      <c r="M125" s="427"/>
      <c r="N125" s="54"/>
      <c r="O125" s="18"/>
      <c r="P125" s="18"/>
      <c r="Q125" s="68">
        <v>115</v>
      </c>
      <c r="R125" s="68"/>
      <c r="S125" s="68"/>
      <c r="T125" s="68"/>
    </row>
    <row r="126" spans="2:20" ht="35.1" customHeight="1">
      <c r="B126" s="4" t="s">
        <v>153</v>
      </c>
      <c r="D126">
        <f t="shared" si="0"/>
        <v>15</v>
      </c>
      <c r="E126" s="115"/>
      <c r="F126" s="67"/>
      <c r="G126" s="67"/>
      <c r="H126" s="67"/>
      <c r="I126" s="19"/>
      <c r="J126" s="20"/>
      <c r="K126" s="18"/>
      <c r="L126" s="21"/>
      <c r="M126" s="427"/>
      <c r="N126" s="23"/>
      <c r="O126" s="18"/>
      <c r="P126" s="18"/>
      <c r="Q126" s="68">
        <v>116</v>
      </c>
      <c r="R126" s="68"/>
      <c r="S126" s="68"/>
      <c r="T126" s="68"/>
    </row>
    <row r="127" spans="2:20" ht="35.1" customHeight="1">
      <c r="B127" s="7" t="s">
        <v>19</v>
      </c>
      <c r="E127" s="10" t="s">
        <v>715</v>
      </c>
      <c r="I127" s="19"/>
      <c r="J127" s="20"/>
      <c r="K127" s="18"/>
      <c r="L127" s="21"/>
      <c r="M127" s="427"/>
      <c r="N127" s="59"/>
      <c r="O127" s="18"/>
      <c r="P127" s="18"/>
      <c r="Q127" s="68">
        <v>117</v>
      </c>
      <c r="R127" s="68"/>
      <c r="S127" s="68"/>
      <c r="T127" s="68"/>
    </row>
    <row r="128" spans="2:20" ht="35.1" customHeight="1">
      <c r="B128" s="4" t="s">
        <v>120</v>
      </c>
      <c r="D128" s="10" t="s">
        <v>716</v>
      </c>
      <c r="E128" s="10" t="s">
        <v>717</v>
      </c>
      <c r="I128" s="19"/>
      <c r="J128" s="20"/>
      <c r="K128" s="18"/>
      <c r="L128" s="21"/>
      <c r="M128" s="427"/>
      <c r="N128" s="23"/>
      <c r="O128" s="18"/>
      <c r="P128" s="18"/>
      <c r="Q128" s="68">
        <v>118</v>
      </c>
      <c r="R128" s="68"/>
      <c r="S128" s="68"/>
      <c r="T128" s="68"/>
    </row>
    <row r="129" spans="2:20" ht="35.1" customHeight="1">
      <c r="B129" s="4" t="s">
        <v>137</v>
      </c>
      <c r="D129" s="42" t="s">
        <v>499</v>
      </c>
      <c r="E129" s="10" t="s">
        <v>718</v>
      </c>
      <c r="I129" s="19"/>
      <c r="J129" s="20"/>
      <c r="K129" s="18"/>
      <c r="L129" s="21"/>
      <c r="M129" s="427"/>
      <c r="N129" s="23"/>
      <c r="O129" s="18"/>
      <c r="P129" s="18"/>
      <c r="Q129" s="68">
        <v>119</v>
      </c>
      <c r="R129" s="68"/>
      <c r="S129" s="68"/>
      <c r="T129" s="68"/>
    </row>
    <row r="130" spans="2:20" ht="35.1" customHeight="1">
      <c r="B130" s="4" t="s">
        <v>154</v>
      </c>
      <c r="D130" s="42" t="s">
        <v>506</v>
      </c>
      <c r="E130" s="10" t="s">
        <v>719</v>
      </c>
      <c r="I130" s="19"/>
      <c r="J130" s="20"/>
      <c r="K130" s="18"/>
      <c r="L130" s="21"/>
      <c r="M130" s="427"/>
      <c r="N130" s="55"/>
      <c r="O130" s="18"/>
      <c r="P130" s="18"/>
      <c r="Q130" s="68">
        <v>120</v>
      </c>
      <c r="R130" s="68"/>
      <c r="S130" s="68"/>
      <c r="T130" s="68"/>
    </row>
    <row r="131" spans="2:20" ht="35.1" customHeight="1">
      <c r="B131" s="4" t="s">
        <v>167</v>
      </c>
      <c r="D131" s="42"/>
      <c r="E131" s="10" t="s">
        <v>720</v>
      </c>
      <c r="I131" s="19"/>
      <c r="J131" s="20"/>
      <c r="K131" s="18"/>
      <c r="L131" s="21"/>
      <c r="M131" s="427"/>
      <c r="N131" s="23"/>
      <c r="O131" s="18"/>
      <c r="P131" s="18"/>
      <c r="Q131" s="68">
        <v>121</v>
      </c>
      <c r="R131" s="68"/>
      <c r="S131" s="68"/>
      <c r="T131" s="68"/>
    </row>
    <row r="132" spans="2:20" ht="35.1" customHeight="1">
      <c r="B132" s="7" t="s">
        <v>101</v>
      </c>
      <c r="C132" s="352"/>
      <c r="D132" s="557" t="s">
        <v>2161</v>
      </c>
      <c r="E132" s="352"/>
      <c r="F132" s="352"/>
      <c r="G132" s="352"/>
      <c r="I132" s="19"/>
      <c r="J132" s="20"/>
      <c r="K132" s="18"/>
      <c r="L132" s="21"/>
      <c r="M132" s="427"/>
      <c r="N132" s="55"/>
      <c r="O132" s="18"/>
      <c r="P132" s="18"/>
      <c r="Q132" s="68">
        <v>122</v>
      </c>
      <c r="R132" s="68"/>
      <c r="S132" s="68"/>
      <c r="T132" s="68"/>
    </row>
    <row r="133" spans="2:20" ht="35.1" customHeight="1">
      <c r="B133" s="4" t="s">
        <v>121</v>
      </c>
      <c r="C133" s="352"/>
      <c r="D133" s="557" t="s">
        <v>721</v>
      </c>
      <c r="E133" s="352"/>
      <c r="F133" s="352"/>
      <c r="G133" s="352"/>
      <c r="I133" s="19"/>
      <c r="J133" s="20"/>
      <c r="K133" s="18"/>
      <c r="L133" s="21"/>
      <c r="M133" s="427"/>
      <c r="N133" s="23"/>
      <c r="O133" s="18"/>
      <c r="P133" s="18"/>
      <c r="Q133" s="68">
        <v>123</v>
      </c>
      <c r="R133" s="68"/>
      <c r="S133" s="68"/>
      <c r="T133" s="68"/>
    </row>
    <row r="134" spans="2:20" ht="35.1" customHeight="1">
      <c r="B134" s="4" t="s">
        <v>138</v>
      </c>
      <c r="C134" s="352"/>
      <c r="D134" s="557" t="s">
        <v>722</v>
      </c>
      <c r="E134" s="352"/>
      <c r="F134" s="352"/>
      <c r="G134" s="352"/>
      <c r="I134" s="19"/>
      <c r="J134" s="20"/>
      <c r="K134" s="18"/>
      <c r="L134" s="21"/>
      <c r="M134" s="427"/>
      <c r="N134" s="23"/>
      <c r="O134" s="18"/>
      <c r="P134" s="18"/>
      <c r="Q134" s="68">
        <v>124</v>
      </c>
      <c r="R134" s="68"/>
      <c r="S134" s="68"/>
      <c r="T134" s="68"/>
    </row>
    <row r="135" spans="2:20" ht="35.1" customHeight="1">
      <c r="B135" s="4" t="s">
        <v>155</v>
      </c>
      <c r="C135" s="352"/>
      <c r="D135" s="557" t="s">
        <v>723</v>
      </c>
      <c r="E135" s="352"/>
      <c r="F135" s="352"/>
      <c r="G135" s="352"/>
      <c r="I135" s="19"/>
      <c r="J135" s="20"/>
      <c r="K135" s="18"/>
      <c r="L135" s="21"/>
      <c r="M135" s="427"/>
      <c r="N135" s="23"/>
      <c r="O135" s="18"/>
      <c r="P135" s="18"/>
      <c r="Q135" s="68">
        <v>125</v>
      </c>
      <c r="R135" s="68"/>
      <c r="S135" s="68"/>
      <c r="T135" s="68"/>
    </row>
    <row r="136" spans="2:20" ht="35.1" customHeight="1">
      <c r="B136" s="4" t="s">
        <v>168</v>
      </c>
      <c r="C136" s="352"/>
      <c r="D136" s="557" t="s">
        <v>2172</v>
      </c>
      <c r="E136" s="352"/>
      <c r="F136" s="352"/>
      <c r="G136" s="352"/>
      <c r="I136" s="19"/>
      <c r="J136" s="20"/>
      <c r="K136" s="18"/>
      <c r="L136" s="21"/>
      <c r="M136" s="427"/>
      <c r="N136" s="23"/>
      <c r="O136" s="18"/>
      <c r="P136" s="18"/>
      <c r="Q136" s="68">
        <v>126</v>
      </c>
      <c r="R136" s="68"/>
      <c r="S136" s="68"/>
      <c r="T136" s="68"/>
    </row>
    <row r="137" spans="2:20" ht="35.1" customHeight="1">
      <c r="B137" s="4" t="s">
        <v>117</v>
      </c>
      <c r="C137" s="352"/>
      <c r="D137" s="557" t="s">
        <v>2173</v>
      </c>
      <c r="E137" s="352"/>
      <c r="F137" s="352"/>
      <c r="G137" s="352"/>
      <c r="I137" s="19"/>
      <c r="J137" s="20"/>
      <c r="K137" s="18"/>
      <c r="L137" s="21"/>
      <c r="M137" s="427"/>
      <c r="N137" s="23"/>
      <c r="O137" s="18"/>
      <c r="P137" s="18"/>
      <c r="Q137" s="68">
        <v>127</v>
      </c>
      <c r="R137" s="68"/>
      <c r="S137" s="68"/>
      <c r="T137" s="68"/>
    </row>
    <row r="138" spans="2:20" ht="35.1" customHeight="1">
      <c r="B138" s="4" t="s">
        <v>187</v>
      </c>
      <c r="C138" s="352"/>
      <c r="D138" s="558" t="s">
        <v>2174</v>
      </c>
      <c r="E138" s="352"/>
      <c r="F138" s="352"/>
      <c r="G138" s="352"/>
      <c r="I138" s="19"/>
      <c r="J138" s="20"/>
      <c r="K138" s="18"/>
      <c r="L138" s="21"/>
      <c r="M138" s="427"/>
      <c r="N138" s="23"/>
      <c r="O138" s="18"/>
      <c r="P138" s="18"/>
      <c r="Q138" s="68">
        <v>128</v>
      </c>
      <c r="R138" s="68"/>
      <c r="S138" s="68"/>
      <c r="T138" s="68"/>
    </row>
    <row r="139" spans="2:20" ht="35.1" customHeight="1">
      <c r="B139" s="4" t="s">
        <v>190</v>
      </c>
      <c r="C139" s="352"/>
      <c r="D139" s="558" t="s">
        <v>2188</v>
      </c>
      <c r="E139" s="352"/>
      <c r="F139" s="352"/>
      <c r="G139" s="352"/>
      <c r="I139" s="19"/>
      <c r="J139" s="20"/>
      <c r="K139" s="18"/>
      <c r="L139" s="21"/>
      <c r="M139" s="427"/>
      <c r="N139" s="36"/>
      <c r="O139" s="18"/>
      <c r="P139" s="18"/>
      <c r="Q139" s="68">
        <v>129</v>
      </c>
      <c r="R139" s="68"/>
      <c r="S139" s="68"/>
      <c r="T139" s="68"/>
    </row>
    <row r="140" spans="2:20" ht="35.1" customHeight="1">
      <c r="B140" s="4" t="s">
        <v>194</v>
      </c>
      <c r="D140" s="559"/>
      <c r="E140" s="352"/>
      <c r="I140" s="19"/>
      <c r="J140" s="20"/>
      <c r="K140" s="18"/>
      <c r="L140" s="21"/>
      <c r="M140" s="427"/>
      <c r="N140" s="23"/>
      <c r="O140" s="18"/>
      <c r="P140" s="18"/>
      <c r="Q140" s="68">
        <v>130</v>
      </c>
      <c r="R140" s="68"/>
      <c r="S140" s="68"/>
      <c r="T140" s="68"/>
    </row>
    <row r="141" spans="2:20" ht="35.1" customHeight="1">
      <c r="B141" s="4" t="s">
        <v>197</v>
      </c>
      <c r="D141" s="559"/>
      <c r="E141" s="352"/>
      <c r="I141" s="19"/>
      <c r="J141" s="20"/>
      <c r="K141" s="18"/>
      <c r="L141" s="21"/>
      <c r="M141" s="427"/>
      <c r="N141" s="23"/>
      <c r="O141" s="18"/>
      <c r="P141" s="18"/>
      <c r="Q141" s="68">
        <v>131</v>
      </c>
      <c r="R141" s="68"/>
      <c r="S141" s="68"/>
      <c r="T141" s="68"/>
    </row>
    <row r="142" spans="2:20" ht="35.1" customHeight="1">
      <c r="B142" s="4" t="s">
        <v>200</v>
      </c>
      <c r="I142" s="19"/>
      <c r="J142" s="20"/>
      <c r="K142" s="18"/>
      <c r="L142" s="21"/>
      <c r="M142" s="427"/>
      <c r="N142" s="23"/>
      <c r="O142" s="18"/>
      <c r="P142" s="18"/>
      <c r="Q142" s="68">
        <v>132</v>
      </c>
      <c r="R142" s="68"/>
      <c r="S142" s="68"/>
      <c r="T142" s="68"/>
    </row>
    <row r="143" spans="2:20" ht="35.1" customHeight="1">
      <c r="B143" s="4" t="s">
        <v>203</v>
      </c>
      <c r="I143" s="19"/>
      <c r="J143" s="20"/>
      <c r="K143" s="18"/>
      <c r="L143" s="21"/>
      <c r="M143" s="427"/>
      <c r="N143" s="36"/>
      <c r="O143" s="18"/>
      <c r="P143" s="18"/>
      <c r="Q143" s="68">
        <v>133</v>
      </c>
      <c r="R143" s="68"/>
      <c r="S143" s="68"/>
      <c r="T143" s="68"/>
    </row>
    <row r="144" spans="2:20" ht="35.1" customHeight="1">
      <c r="B144" s="7" t="s">
        <v>102</v>
      </c>
      <c r="I144" s="19"/>
      <c r="J144" s="20"/>
      <c r="K144" s="18"/>
      <c r="L144" s="21"/>
      <c r="M144" s="429"/>
      <c r="N144" s="57"/>
      <c r="O144" s="18"/>
      <c r="P144" s="18"/>
      <c r="Q144" s="68">
        <v>134</v>
      </c>
      <c r="R144" s="68"/>
      <c r="S144" s="68"/>
      <c r="T144" s="68"/>
    </row>
    <row r="145" spans="2:23" ht="35.1" customHeight="1">
      <c r="B145" s="4" t="s">
        <v>118</v>
      </c>
      <c r="I145" s="19"/>
      <c r="J145" s="20"/>
      <c r="K145" s="18"/>
      <c r="L145" s="21"/>
      <c r="M145" s="427"/>
      <c r="N145" s="23"/>
      <c r="O145" s="18"/>
      <c r="P145" s="18"/>
      <c r="Q145" s="68">
        <v>135</v>
      </c>
      <c r="R145" s="68"/>
      <c r="S145" s="68"/>
      <c r="T145" s="68"/>
    </row>
    <row r="146" spans="2:23" ht="35.1" customHeight="1">
      <c r="B146" s="4" t="s">
        <v>139</v>
      </c>
      <c r="I146" s="19"/>
      <c r="J146" s="20"/>
      <c r="K146" s="18"/>
      <c r="L146" s="21"/>
      <c r="M146" s="427"/>
      <c r="N146" s="23"/>
      <c r="O146" s="18"/>
      <c r="P146" s="18"/>
      <c r="Q146" s="68">
        <v>136</v>
      </c>
      <c r="R146" s="68"/>
      <c r="S146" s="68"/>
      <c r="T146" s="68"/>
    </row>
    <row r="147" spans="2:23" ht="35.1" customHeight="1">
      <c r="B147" s="4" t="s">
        <v>156</v>
      </c>
      <c r="I147" s="19"/>
      <c r="J147" s="20"/>
      <c r="K147" s="18"/>
      <c r="L147" s="21"/>
      <c r="M147" s="427"/>
      <c r="N147" s="23"/>
      <c r="O147" s="18"/>
      <c r="P147" s="18"/>
      <c r="Q147" s="68">
        <v>137</v>
      </c>
      <c r="R147" s="68"/>
      <c r="S147" s="68"/>
      <c r="T147" s="68"/>
    </row>
    <row r="148" spans="2:23" ht="35.1" customHeight="1">
      <c r="B148" s="4" t="s">
        <v>113</v>
      </c>
      <c r="I148" s="19"/>
      <c r="J148" s="20"/>
      <c r="K148" s="18"/>
      <c r="L148" s="21"/>
      <c r="M148" s="427"/>
      <c r="N148" s="23"/>
      <c r="O148" s="18"/>
      <c r="P148" s="18"/>
      <c r="Q148" s="68">
        <v>138</v>
      </c>
      <c r="R148" s="68"/>
      <c r="S148" s="68"/>
      <c r="T148" s="68"/>
    </row>
    <row r="149" spans="2:23" ht="35.1" customHeight="1">
      <c r="B149" s="4" t="s">
        <v>180</v>
      </c>
      <c r="I149" s="19"/>
      <c r="J149" s="20"/>
      <c r="K149" s="18"/>
      <c r="L149" s="21"/>
      <c r="M149" s="427"/>
      <c r="N149" s="23"/>
      <c r="O149" s="18"/>
      <c r="P149" s="18"/>
      <c r="Q149" s="68">
        <v>139</v>
      </c>
      <c r="R149" s="68"/>
      <c r="S149" s="68"/>
      <c r="T149" s="68"/>
    </row>
    <row r="150" spans="2:23" ht="35.1" customHeight="1">
      <c r="B150" s="4" t="s">
        <v>104</v>
      </c>
      <c r="I150" s="19"/>
      <c r="J150" s="20"/>
      <c r="K150" s="18"/>
      <c r="L150" s="21"/>
      <c r="M150" s="427"/>
      <c r="N150" s="23"/>
      <c r="O150" s="18"/>
      <c r="P150" s="18"/>
      <c r="Q150" s="68">
        <v>140</v>
      </c>
      <c r="R150" s="68"/>
      <c r="S150" s="68"/>
      <c r="T150" s="68"/>
    </row>
    <row r="151" spans="2:23" ht="35.1" customHeight="1">
      <c r="B151" s="4"/>
      <c r="I151" s="19"/>
      <c r="J151" s="20"/>
      <c r="K151" s="18"/>
      <c r="L151" s="21"/>
      <c r="M151" s="427"/>
      <c r="N151" s="23"/>
      <c r="O151" s="18"/>
      <c r="P151" s="18"/>
      <c r="Q151" s="68">
        <v>141</v>
      </c>
      <c r="R151" s="68"/>
      <c r="S151" s="68"/>
      <c r="T151" s="68"/>
    </row>
    <row r="152" spans="2:23" ht="35.1" customHeight="1">
      <c r="B152" s="6" t="s">
        <v>22</v>
      </c>
      <c r="I152" s="19"/>
      <c r="J152" s="20"/>
      <c r="K152" s="18"/>
      <c r="L152" s="21"/>
      <c r="M152" s="427"/>
      <c r="N152" s="23"/>
      <c r="O152" s="18"/>
      <c r="P152" s="18"/>
      <c r="Q152" s="68">
        <v>142</v>
      </c>
      <c r="R152" s="68"/>
      <c r="S152" s="68"/>
      <c r="T152" s="68"/>
    </row>
    <row r="153" spans="2:23" ht="35.1" customHeight="1">
      <c r="B153" s="7" t="s">
        <v>22</v>
      </c>
      <c r="I153" s="19"/>
      <c r="J153" s="20"/>
      <c r="K153" s="18"/>
      <c r="L153" s="21"/>
      <c r="M153" s="430"/>
      <c r="N153" s="62"/>
      <c r="O153" s="63"/>
      <c r="P153" s="18"/>
      <c r="Q153" s="68">
        <v>143</v>
      </c>
      <c r="R153" s="68"/>
      <c r="S153" s="68"/>
      <c r="T153" s="68"/>
    </row>
    <row r="154" spans="2:23" ht="35.1" customHeight="1">
      <c r="B154" s="4" t="s">
        <v>211</v>
      </c>
      <c r="N154" s="62"/>
      <c r="O154" s="63"/>
      <c r="Q154" s="68">
        <v>144</v>
      </c>
      <c r="R154" s="68"/>
      <c r="S154" s="68"/>
      <c r="T154" s="68"/>
    </row>
    <row r="155" spans="2:23" ht="35.1" customHeight="1">
      <c r="B155" s="4" t="s">
        <v>224</v>
      </c>
      <c r="U155" s="393" t="s">
        <v>724</v>
      </c>
    </row>
    <row r="156" spans="2:23" ht="35.1" customHeight="1" thickBot="1">
      <c r="B156" s="4" t="s">
        <v>235</v>
      </c>
      <c r="D156" s="71" t="s">
        <v>725</v>
      </c>
      <c r="E156" s="72" t="s">
        <v>726</v>
      </c>
      <c r="I156" t="s">
        <v>727</v>
      </c>
      <c r="K156" s="10" t="s">
        <v>728</v>
      </c>
      <c r="O156" s="18" t="s">
        <v>729</v>
      </c>
      <c r="S156" s="400" t="s">
        <v>730</v>
      </c>
      <c r="T156" s="403" t="s">
        <v>537</v>
      </c>
      <c r="U156" s="510" t="s">
        <v>727</v>
      </c>
      <c r="V156" t="s">
        <v>537</v>
      </c>
      <c r="W156" s="511" t="s">
        <v>731</v>
      </c>
    </row>
    <row r="157" spans="2:23" ht="35.1" customHeight="1">
      <c r="B157" s="4" t="s">
        <v>104</v>
      </c>
      <c r="D157" s="71" t="s">
        <v>727</v>
      </c>
      <c r="E157" s="68" t="s">
        <v>727</v>
      </c>
      <c r="K157" s="10" t="s">
        <v>732</v>
      </c>
      <c r="N157" s="387" t="s">
        <v>727</v>
      </c>
      <c r="O157" s="388" t="s">
        <v>537</v>
      </c>
      <c r="P157" s="502" t="s">
        <v>730</v>
      </c>
      <c r="Q157" s="503" t="s">
        <v>733</v>
      </c>
      <c r="R157" s="504" t="s">
        <v>734</v>
      </c>
      <c r="S157" s="391" t="s">
        <v>735</v>
      </c>
      <c r="T157" s="507">
        <v>21977.18</v>
      </c>
      <c r="U157" s="512" t="s">
        <v>736</v>
      </c>
      <c r="V157" s="286" t="s">
        <v>737</v>
      </c>
      <c r="W157" s="397">
        <f>+T157</f>
        <v>21977.18</v>
      </c>
    </row>
    <row r="158" spans="2:23" ht="35.1" customHeight="1">
      <c r="B158" s="4" t="s">
        <v>252</v>
      </c>
      <c r="D158" s="70" t="s">
        <v>738</v>
      </c>
      <c r="E158" s="74" t="s">
        <v>739</v>
      </c>
      <c r="K158" s="10" t="s">
        <v>740</v>
      </c>
      <c r="M158" s="424"/>
      <c r="N158" s="498" t="s">
        <v>741</v>
      </c>
      <c r="O158" s="499" t="s">
        <v>742</v>
      </c>
      <c r="P158" s="44"/>
      <c r="R158" s="404"/>
      <c r="S158" s="392" t="s">
        <v>740</v>
      </c>
      <c r="T158" s="508">
        <v>30768.05</v>
      </c>
      <c r="U158" s="512" t="s">
        <v>743</v>
      </c>
      <c r="V158" s="286" t="s">
        <v>744</v>
      </c>
      <c r="W158" s="398">
        <f>+T158</f>
        <v>30768.05</v>
      </c>
    </row>
    <row r="159" spans="2:23" ht="35.1" customHeight="1">
      <c r="B159" s="4" t="s">
        <v>113</v>
      </c>
      <c r="D159" s="70" t="s">
        <v>745</v>
      </c>
      <c r="E159" s="74" t="s">
        <v>746</v>
      </c>
      <c r="K159" s="10" t="s">
        <v>735</v>
      </c>
      <c r="M159" s="423"/>
      <c r="N159" s="498" t="s">
        <v>747</v>
      </c>
      <c r="O159" s="499" t="s">
        <v>748</v>
      </c>
      <c r="P159" s="44"/>
      <c r="R159" s="404"/>
      <c r="S159" s="413" t="s">
        <v>732</v>
      </c>
      <c r="T159" s="509">
        <v>39558.92</v>
      </c>
      <c r="U159" s="512" t="s">
        <v>749</v>
      </c>
      <c r="V159" s="286" t="s">
        <v>750</v>
      </c>
      <c r="W159" s="397">
        <f>+T159</f>
        <v>39558.92</v>
      </c>
    </row>
    <row r="160" spans="2:23" ht="35.1" customHeight="1">
      <c r="B160" s="4" t="s">
        <v>135</v>
      </c>
      <c r="E160" s="74" t="s">
        <v>751</v>
      </c>
      <c r="M160" s="424"/>
      <c r="N160" s="498" t="s">
        <v>752</v>
      </c>
      <c r="O160" s="499" t="s">
        <v>753</v>
      </c>
      <c r="P160" s="44"/>
      <c r="R160" s="404"/>
      <c r="S160" s="67"/>
      <c r="T160" s="398"/>
      <c r="U160" s="394"/>
      <c r="V160" s="506"/>
      <c r="W160" s="398"/>
    </row>
    <row r="161" spans="2:22" ht="35.1" customHeight="1">
      <c r="B161" s="4" t="s">
        <v>123</v>
      </c>
      <c r="E161" s="74" t="s">
        <v>754</v>
      </c>
      <c r="M161" s="423"/>
      <c r="N161" s="498" t="s">
        <v>755</v>
      </c>
      <c r="O161" s="499" t="s">
        <v>756</v>
      </c>
      <c r="P161" s="44"/>
      <c r="R161" s="404"/>
      <c r="U161" s="67"/>
    </row>
    <row r="162" spans="2:22" ht="35.1" customHeight="1">
      <c r="B162" s="4" t="s">
        <v>275</v>
      </c>
      <c r="E162" s="74" t="s">
        <v>757</v>
      </c>
      <c r="M162" s="424"/>
      <c r="N162" s="498" t="s">
        <v>758</v>
      </c>
      <c r="O162" s="499" t="s">
        <v>759</v>
      </c>
      <c r="P162" s="44"/>
      <c r="R162" s="404"/>
    </row>
    <row r="163" spans="2:22" ht="35.1" customHeight="1">
      <c r="B163" s="4" t="s">
        <v>91</v>
      </c>
      <c r="E163" s="74" t="s">
        <v>760</v>
      </c>
      <c r="M163" s="423"/>
      <c r="N163" s="498" t="s">
        <v>761</v>
      </c>
      <c r="O163" s="499" t="s">
        <v>762</v>
      </c>
      <c r="P163" s="44"/>
      <c r="R163" s="404"/>
    </row>
    <row r="164" spans="2:22" ht="81" customHeight="1">
      <c r="B164" s="4" t="s">
        <v>280</v>
      </c>
      <c r="E164" s="74" t="s">
        <v>763</v>
      </c>
      <c r="M164" s="424"/>
      <c r="N164" s="498" t="s">
        <v>764</v>
      </c>
      <c r="O164" s="499" t="s">
        <v>765</v>
      </c>
      <c r="P164" s="44"/>
      <c r="R164" s="404"/>
      <c r="U164" s="505"/>
      <c r="V164" s="505"/>
    </row>
    <row r="165" spans="2:22" ht="35.1" customHeight="1">
      <c r="B165" s="4" t="s">
        <v>282</v>
      </c>
      <c r="E165" s="74" t="s">
        <v>766</v>
      </c>
      <c r="M165" s="423"/>
      <c r="N165" s="498" t="s">
        <v>767</v>
      </c>
      <c r="O165" s="499" t="s">
        <v>768</v>
      </c>
      <c r="P165" s="44"/>
      <c r="R165" s="404"/>
      <c r="U165" s="505"/>
      <c r="V165" s="505"/>
    </row>
    <row r="166" spans="2:22" ht="35.1" customHeight="1">
      <c r="B166" s="4" t="s">
        <v>284</v>
      </c>
      <c r="E166" s="74" t="s">
        <v>769</v>
      </c>
      <c r="M166" s="424"/>
      <c r="N166" s="498" t="s">
        <v>770</v>
      </c>
      <c r="O166" s="499" t="s">
        <v>771</v>
      </c>
      <c r="P166" s="44"/>
      <c r="R166" s="404"/>
      <c r="U166" s="505"/>
      <c r="V166" s="505"/>
    </row>
    <row r="167" spans="2:22" ht="35.1" customHeight="1">
      <c r="B167" s="4" t="s">
        <v>287</v>
      </c>
      <c r="E167" s="74" t="s">
        <v>772</v>
      </c>
      <c r="M167" s="423"/>
      <c r="N167" s="498" t="s">
        <v>773</v>
      </c>
      <c r="O167" s="499" t="s">
        <v>774</v>
      </c>
      <c r="P167" s="44"/>
      <c r="R167" s="404"/>
    </row>
    <row r="168" spans="2:22" ht="35.1" customHeight="1">
      <c r="B168" s="7" t="s">
        <v>204</v>
      </c>
      <c r="E168" s="74" t="s">
        <v>775</v>
      </c>
      <c r="M168" s="424"/>
      <c r="N168" s="498" t="s">
        <v>776</v>
      </c>
      <c r="O168" s="499" t="s">
        <v>777</v>
      </c>
      <c r="P168" s="44"/>
      <c r="R168" s="404"/>
    </row>
    <row r="169" spans="2:22" ht="35.1" customHeight="1">
      <c r="B169" s="4" t="s">
        <v>212</v>
      </c>
      <c r="E169" s="74" t="s">
        <v>778</v>
      </c>
      <c r="M169" s="423"/>
      <c r="N169" s="498" t="s">
        <v>779</v>
      </c>
      <c r="O169" s="499" t="s">
        <v>780</v>
      </c>
      <c r="P169" s="44"/>
      <c r="R169" s="404"/>
    </row>
    <row r="170" spans="2:22" ht="35.1" customHeight="1">
      <c r="B170" s="4" t="s">
        <v>92</v>
      </c>
      <c r="E170" s="74" t="s">
        <v>781</v>
      </c>
      <c r="M170" s="424"/>
      <c r="N170" s="498" t="s">
        <v>782</v>
      </c>
      <c r="O170" s="499" t="s">
        <v>783</v>
      </c>
      <c r="P170" s="44"/>
      <c r="R170" s="404"/>
    </row>
    <row r="171" spans="2:22" ht="35.1" customHeight="1">
      <c r="B171" s="4" t="s">
        <v>115</v>
      </c>
      <c r="E171" s="74" t="s">
        <v>784</v>
      </c>
      <c r="M171" s="423"/>
      <c r="N171" s="498" t="s">
        <v>785</v>
      </c>
      <c r="O171" s="499" t="s">
        <v>786</v>
      </c>
      <c r="P171" s="44"/>
      <c r="R171" s="404"/>
    </row>
    <row r="172" spans="2:22" ht="35.1" customHeight="1">
      <c r="B172" s="4" t="s">
        <v>244</v>
      </c>
      <c r="E172" s="74" t="s">
        <v>787</v>
      </c>
      <c r="M172" s="424"/>
      <c r="N172" s="498" t="s">
        <v>788</v>
      </c>
      <c r="O172" s="499" t="s">
        <v>789</v>
      </c>
      <c r="P172" s="44"/>
      <c r="R172" s="404"/>
    </row>
    <row r="173" spans="2:22" ht="35.1" customHeight="1">
      <c r="B173" s="4" t="s">
        <v>253</v>
      </c>
      <c r="E173" s="74" t="s">
        <v>790</v>
      </c>
      <c r="M173" s="423"/>
      <c r="N173" s="498" t="s">
        <v>791</v>
      </c>
      <c r="O173" s="499" t="s">
        <v>792</v>
      </c>
      <c r="P173" s="44"/>
      <c r="R173" s="404"/>
    </row>
    <row r="174" spans="2:22" ht="35.1" customHeight="1">
      <c r="B174" s="4" t="s">
        <v>123</v>
      </c>
      <c r="E174" s="73"/>
      <c r="M174" s="424"/>
      <c r="N174" s="498" t="s">
        <v>793</v>
      </c>
      <c r="O174" s="499" t="s">
        <v>794</v>
      </c>
      <c r="P174" s="44"/>
      <c r="R174" s="404"/>
    </row>
    <row r="175" spans="2:22" ht="35.1" customHeight="1">
      <c r="B175" s="4" t="s">
        <v>113</v>
      </c>
      <c r="M175" s="423"/>
      <c r="N175" s="498" t="s">
        <v>795</v>
      </c>
      <c r="O175" s="499" t="s">
        <v>796</v>
      </c>
      <c r="P175" s="44"/>
      <c r="R175" s="404"/>
    </row>
    <row r="176" spans="2:22" ht="35.1" customHeight="1">
      <c r="B176" s="4" t="s">
        <v>272</v>
      </c>
      <c r="M176" s="424"/>
      <c r="N176" s="498" t="s">
        <v>797</v>
      </c>
      <c r="O176" s="499" t="s">
        <v>798</v>
      </c>
      <c r="P176" s="44"/>
      <c r="R176" s="404"/>
    </row>
    <row r="177" spans="2:18" ht="35.1" customHeight="1">
      <c r="B177" s="4" t="s">
        <v>276</v>
      </c>
      <c r="M177" s="423"/>
      <c r="N177" s="498" t="s">
        <v>799</v>
      </c>
      <c r="O177" s="499" t="s">
        <v>800</v>
      </c>
      <c r="P177" s="44"/>
      <c r="R177" s="404"/>
    </row>
    <row r="178" spans="2:18" ht="35.1" customHeight="1">
      <c r="B178" s="4" t="s">
        <v>278</v>
      </c>
      <c r="M178" s="424"/>
      <c r="N178" s="498" t="s">
        <v>801</v>
      </c>
      <c r="O178" s="499" t="s">
        <v>802</v>
      </c>
      <c r="P178" s="44"/>
      <c r="R178" s="404"/>
    </row>
    <row r="179" spans="2:18" ht="35.1" customHeight="1">
      <c r="B179" s="4" t="s">
        <v>162</v>
      </c>
      <c r="M179" s="423"/>
      <c r="N179" s="498" t="s">
        <v>803</v>
      </c>
      <c r="O179" s="499" t="s">
        <v>804</v>
      </c>
      <c r="P179" s="44"/>
      <c r="R179" s="404"/>
    </row>
    <row r="180" spans="2:18" ht="35.1" customHeight="1">
      <c r="B180" s="4" t="s">
        <v>283</v>
      </c>
      <c r="M180" s="424"/>
      <c r="N180" s="498" t="s">
        <v>805</v>
      </c>
      <c r="O180" s="499" t="s">
        <v>806</v>
      </c>
      <c r="P180" s="44"/>
      <c r="R180" s="404"/>
    </row>
    <row r="181" spans="2:18" ht="35.1" customHeight="1">
      <c r="B181" s="4" t="s">
        <v>285</v>
      </c>
      <c r="M181" s="423"/>
      <c r="N181" s="498" t="s">
        <v>807</v>
      </c>
      <c r="O181" s="499" t="s">
        <v>808</v>
      </c>
      <c r="P181" s="44"/>
      <c r="R181" s="404"/>
    </row>
    <row r="182" spans="2:18" ht="35.1" customHeight="1">
      <c r="B182" s="7" t="s">
        <v>25</v>
      </c>
      <c r="M182" s="424"/>
      <c r="N182" s="498" t="s">
        <v>809</v>
      </c>
      <c r="O182" s="499" t="s">
        <v>810</v>
      </c>
      <c r="P182" s="44"/>
      <c r="R182" s="404"/>
    </row>
    <row r="183" spans="2:18" ht="35.1" customHeight="1">
      <c r="B183" s="4" t="s">
        <v>213</v>
      </c>
      <c r="M183" s="423"/>
      <c r="N183" s="498" t="s">
        <v>811</v>
      </c>
      <c r="O183" s="499" t="s">
        <v>812</v>
      </c>
      <c r="P183" s="44"/>
      <c r="R183" s="404"/>
    </row>
    <row r="184" spans="2:18" ht="35.1" customHeight="1">
      <c r="B184" s="4" t="s">
        <v>113</v>
      </c>
      <c r="M184" s="424"/>
      <c r="N184" s="498" t="s">
        <v>813</v>
      </c>
      <c r="O184" s="499" t="s">
        <v>814</v>
      </c>
      <c r="P184" s="44"/>
      <c r="R184" s="404"/>
    </row>
    <row r="185" spans="2:18" ht="35.1" customHeight="1">
      <c r="B185" s="4" t="s">
        <v>224</v>
      </c>
      <c r="M185" s="423"/>
      <c r="N185" s="498" t="s">
        <v>815</v>
      </c>
      <c r="O185" s="499" t="s">
        <v>816</v>
      </c>
      <c r="P185" s="44"/>
      <c r="R185" s="404"/>
    </row>
    <row r="186" spans="2:18" ht="35.1" customHeight="1">
      <c r="B186" s="4" t="s">
        <v>245</v>
      </c>
      <c r="M186" s="424"/>
      <c r="N186" s="498" t="s">
        <v>817</v>
      </c>
      <c r="O186" s="499" t="s">
        <v>818</v>
      </c>
      <c r="P186" s="44"/>
      <c r="R186" s="404"/>
    </row>
    <row r="187" spans="2:18" ht="35.1" customHeight="1">
      <c r="B187" s="4" t="s">
        <v>254</v>
      </c>
      <c r="M187" s="423"/>
      <c r="N187" s="498" t="s">
        <v>819</v>
      </c>
      <c r="O187" s="499" t="s">
        <v>820</v>
      </c>
      <c r="P187" s="44"/>
      <c r="R187" s="404"/>
    </row>
    <row r="188" spans="2:18" ht="35.1" customHeight="1">
      <c r="B188" s="4" t="s">
        <v>262</v>
      </c>
      <c r="M188" s="424"/>
      <c r="N188" s="498" t="s">
        <v>821</v>
      </c>
      <c r="O188" s="499" t="s">
        <v>822</v>
      </c>
      <c r="P188" s="44"/>
      <c r="R188" s="404"/>
    </row>
    <row r="189" spans="2:18" ht="35.1" customHeight="1">
      <c r="B189" s="4" t="s">
        <v>266</v>
      </c>
      <c r="M189" s="423"/>
      <c r="N189" s="498" t="s">
        <v>823</v>
      </c>
      <c r="O189" s="499" t="s">
        <v>824</v>
      </c>
      <c r="P189" s="44"/>
      <c r="R189" s="404"/>
    </row>
    <row r="190" spans="2:18" ht="35.1" customHeight="1">
      <c r="B190" s="4" t="s">
        <v>273</v>
      </c>
      <c r="M190" s="424"/>
      <c r="N190" s="498" t="s">
        <v>825</v>
      </c>
      <c r="O190" s="499" t="s">
        <v>826</v>
      </c>
      <c r="P190" s="44"/>
      <c r="R190" s="404"/>
    </row>
    <row r="191" spans="2:18" ht="35.1" customHeight="1">
      <c r="B191" s="7" t="s">
        <v>205</v>
      </c>
      <c r="M191" s="423"/>
      <c r="N191" s="498" t="s">
        <v>827</v>
      </c>
      <c r="O191" s="499" t="s">
        <v>828</v>
      </c>
      <c r="P191" s="44"/>
      <c r="R191" s="404"/>
    </row>
    <row r="192" spans="2:18" ht="35.1" customHeight="1">
      <c r="B192" s="4" t="s">
        <v>214</v>
      </c>
      <c r="M192" s="424"/>
      <c r="N192" s="498" t="s">
        <v>829</v>
      </c>
      <c r="O192" s="499" t="s">
        <v>830</v>
      </c>
      <c r="P192" s="44"/>
      <c r="R192" s="404"/>
    </row>
    <row r="193" spans="2:18" ht="35.1" customHeight="1">
      <c r="B193" s="4" t="s">
        <v>225</v>
      </c>
      <c r="M193" s="423"/>
      <c r="N193" s="498" t="s">
        <v>831</v>
      </c>
      <c r="O193" s="499" t="s">
        <v>832</v>
      </c>
      <c r="P193" s="44"/>
      <c r="R193" s="404"/>
    </row>
    <row r="194" spans="2:18" ht="35.1" customHeight="1">
      <c r="B194" s="4" t="s">
        <v>236</v>
      </c>
      <c r="M194" s="424"/>
      <c r="N194" s="498" t="s">
        <v>833</v>
      </c>
      <c r="O194" s="499" t="s">
        <v>834</v>
      </c>
      <c r="P194" s="44"/>
      <c r="R194" s="404"/>
    </row>
    <row r="195" spans="2:18" ht="35.1" customHeight="1">
      <c r="B195" s="7" t="s">
        <v>27</v>
      </c>
      <c r="M195" s="423"/>
      <c r="N195" s="498" t="s">
        <v>835</v>
      </c>
      <c r="O195" s="499" t="s">
        <v>836</v>
      </c>
      <c r="P195" s="44"/>
      <c r="R195" s="404"/>
    </row>
    <row r="196" spans="2:18" ht="35.1" customHeight="1">
      <c r="B196" s="4" t="s">
        <v>215</v>
      </c>
      <c r="M196" s="424"/>
      <c r="N196" s="498" t="s">
        <v>837</v>
      </c>
      <c r="O196" s="499" t="s">
        <v>838</v>
      </c>
      <c r="P196" s="44"/>
      <c r="R196" s="404"/>
    </row>
    <row r="197" spans="2:18" ht="35.1" customHeight="1">
      <c r="B197" s="4" t="s">
        <v>226</v>
      </c>
      <c r="M197" s="423"/>
      <c r="N197" s="498" t="s">
        <v>839</v>
      </c>
      <c r="O197" s="499" t="s">
        <v>840</v>
      </c>
      <c r="P197" s="44"/>
      <c r="R197" s="404"/>
    </row>
    <row r="198" spans="2:18" ht="35.1" customHeight="1">
      <c r="B198" s="4" t="s">
        <v>151</v>
      </c>
      <c r="M198" s="424"/>
      <c r="N198" s="498" t="s">
        <v>841</v>
      </c>
      <c r="O198" s="499" t="s">
        <v>842</v>
      </c>
      <c r="P198" s="44"/>
      <c r="R198" s="404"/>
    </row>
    <row r="199" spans="2:18" ht="35.1" customHeight="1">
      <c r="B199" s="4" t="s">
        <v>113</v>
      </c>
      <c r="M199" s="423"/>
      <c r="N199" s="498" t="s">
        <v>843</v>
      </c>
      <c r="O199" s="499" t="s">
        <v>844</v>
      </c>
      <c r="P199" s="44"/>
      <c r="R199" s="404"/>
    </row>
    <row r="200" spans="2:18" ht="35.1" customHeight="1">
      <c r="B200" s="4" t="s">
        <v>162</v>
      </c>
      <c r="M200" s="424"/>
      <c r="N200" s="498" t="s">
        <v>845</v>
      </c>
      <c r="O200" s="499" t="s">
        <v>846</v>
      </c>
      <c r="P200" s="44"/>
      <c r="R200" s="404"/>
    </row>
    <row r="201" spans="2:18" ht="35.1" customHeight="1">
      <c r="B201" s="4" t="s">
        <v>224</v>
      </c>
      <c r="M201" s="423"/>
      <c r="N201" s="498" t="s">
        <v>847</v>
      </c>
      <c r="O201" s="499" t="s">
        <v>848</v>
      </c>
      <c r="P201" s="44"/>
      <c r="R201" s="404"/>
    </row>
    <row r="202" spans="2:18" ht="35.1" customHeight="1">
      <c r="B202" s="4" t="s">
        <v>267</v>
      </c>
      <c r="M202" s="424"/>
      <c r="N202" s="498" t="s">
        <v>849</v>
      </c>
      <c r="O202" s="499" t="s">
        <v>850</v>
      </c>
      <c r="P202" s="44"/>
      <c r="R202" s="404"/>
    </row>
    <row r="203" spans="2:18" ht="35.1" customHeight="1">
      <c r="B203" s="7" t="s">
        <v>28</v>
      </c>
      <c r="M203" s="423"/>
      <c r="N203" s="498" t="s">
        <v>851</v>
      </c>
      <c r="O203" s="499" t="s">
        <v>852</v>
      </c>
      <c r="P203" s="44"/>
      <c r="R203" s="404"/>
    </row>
    <row r="204" spans="2:18" ht="35.1" customHeight="1">
      <c r="B204" s="4" t="s">
        <v>216</v>
      </c>
      <c r="M204" s="424"/>
      <c r="N204" s="498" t="s">
        <v>853</v>
      </c>
      <c r="O204" s="499" t="s">
        <v>854</v>
      </c>
      <c r="P204" s="44"/>
      <c r="R204" s="404"/>
    </row>
    <row r="205" spans="2:18" ht="35.1" customHeight="1">
      <c r="B205" s="4" t="s">
        <v>105</v>
      </c>
      <c r="M205" s="423"/>
      <c r="N205" s="498" t="s">
        <v>855</v>
      </c>
      <c r="O205" s="499" t="s">
        <v>856</v>
      </c>
      <c r="P205" s="44"/>
      <c r="R205" s="404"/>
    </row>
    <row r="206" spans="2:18" ht="35.1" customHeight="1">
      <c r="B206" s="4" t="s">
        <v>224</v>
      </c>
      <c r="M206" s="424"/>
      <c r="N206" s="498" t="s">
        <v>857</v>
      </c>
      <c r="O206" s="499" t="s">
        <v>858</v>
      </c>
      <c r="P206" s="44"/>
      <c r="R206" s="404"/>
    </row>
    <row r="207" spans="2:18" ht="35.1" customHeight="1">
      <c r="B207" s="4" t="s">
        <v>246</v>
      </c>
      <c r="M207" s="423"/>
      <c r="N207" s="498" t="s">
        <v>859</v>
      </c>
      <c r="O207" s="499" t="s">
        <v>860</v>
      </c>
      <c r="P207" s="44"/>
      <c r="R207" s="404"/>
    </row>
    <row r="208" spans="2:18" ht="35.1" customHeight="1">
      <c r="B208" s="4" t="s">
        <v>134</v>
      </c>
      <c r="M208" s="424"/>
      <c r="N208" s="498" t="s">
        <v>861</v>
      </c>
      <c r="O208" s="499" t="s">
        <v>862</v>
      </c>
      <c r="P208" s="44"/>
      <c r="R208" s="404"/>
    </row>
    <row r="209" spans="2:18" ht="35.1" customHeight="1">
      <c r="B209" s="4" t="s">
        <v>115</v>
      </c>
      <c r="M209" s="423"/>
      <c r="N209" s="498" t="s">
        <v>863</v>
      </c>
      <c r="O209" s="499" t="s">
        <v>864</v>
      </c>
      <c r="P209" s="44"/>
      <c r="R209" s="404"/>
    </row>
    <row r="210" spans="2:18" ht="35.1" customHeight="1">
      <c r="B210" s="4" t="s">
        <v>192</v>
      </c>
      <c r="M210" s="424"/>
      <c r="N210" s="498" t="s">
        <v>865</v>
      </c>
      <c r="O210" s="499" t="s">
        <v>866</v>
      </c>
      <c r="P210" s="44"/>
      <c r="R210" s="404"/>
    </row>
    <row r="211" spans="2:18" ht="35.1" customHeight="1">
      <c r="B211" s="7" t="s">
        <v>29</v>
      </c>
      <c r="M211" s="423"/>
      <c r="N211" s="498" t="s">
        <v>867</v>
      </c>
      <c r="O211" s="499" t="s">
        <v>868</v>
      </c>
      <c r="P211" s="44"/>
      <c r="R211" s="404"/>
    </row>
    <row r="212" spans="2:18" ht="35.1" customHeight="1">
      <c r="B212" s="4" t="s">
        <v>217</v>
      </c>
      <c r="M212" s="424"/>
      <c r="N212" s="498" t="s">
        <v>869</v>
      </c>
      <c r="O212" s="499" t="s">
        <v>870</v>
      </c>
      <c r="P212" s="44"/>
      <c r="R212" s="404"/>
    </row>
    <row r="213" spans="2:18" ht="35.1" customHeight="1">
      <c r="B213" s="4" t="s">
        <v>227</v>
      </c>
      <c r="M213" s="423"/>
      <c r="N213" s="498" t="s">
        <v>871</v>
      </c>
      <c r="O213" s="499" t="s">
        <v>872</v>
      </c>
      <c r="P213" s="44"/>
      <c r="R213" s="404"/>
    </row>
    <row r="214" spans="2:18" ht="35.1" customHeight="1">
      <c r="B214" s="4" t="s">
        <v>237</v>
      </c>
      <c r="M214" s="424"/>
      <c r="N214" s="498" t="s">
        <v>873</v>
      </c>
      <c r="O214" s="499" t="s">
        <v>874</v>
      </c>
      <c r="P214" s="44"/>
      <c r="R214" s="404"/>
    </row>
    <row r="215" spans="2:18" ht="35.1" customHeight="1">
      <c r="B215" s="4" t="s">
        <v>92</v>
      </c>
      <c r="M215" s="423"/>
      <c r="N215" s="498" t="s">
        <v>875</v>
      </c>
      <c r="O215" s="499" t="s">
        <v>876</v>
      </c>
      <c r="P215" s="44"/>
      <c r="R215" s="404"/>
    </row>
    <row r="216" spans="2:18" ht="35.1" customHeight="1">
      <c r="B216" s="4" t="s">
        <v>255</v>
      </c>
      <c r="M216" s="424"/>
      <c r="N216" s="498" t="s">
        <v>877</v>
      </c>
      <c r="O216" s="499" t="s">
        <v>878</v>
      </c>
      <c r="P216" s="44"/>
      <c r="R216" s="404"/>
    </row>
    <row r="217" spans="2:18" ht="35.1" customHeight="1">
      <c r="B217" s="4" t="s">
        <v>263</v>
      </c>
      <c r="M217" s="423"/>
      <c r="N217" s="498" t="s">
        <v>879</v>
      </c>
      <c r="O217" s="499" t="s">
        <v>880</v>
      </c>
      <c r="P217" s="44"/>
      <c r="R217" s="404"/>
    </row>
    <row r="218" spans="2:18" ht="35.1" customHeight="1">
      <c r="B218" s="4" t="s">
        <v>268</v>
      </c>
      <c r="M218" s="424"/>
      <c r="N218" s="498" t="s">
        <v>881</v>
      </c>
      <c r="O218" s="499" t="s">
        <v>882</v>
      </c>
      <c r="P218" s="44"/>
      <c r="R218" s="404"/>
    </row>
    <row r="219" spans="2:18" ht="35.1" customHeight="1">
      <c r="B219" s="7" t="s">
        <v>206</v>
      </c>
      <c r="M219" s="423"/>
      <c r="N219" s="498" t="s">
        <v>883</v>
      </c>
      <c r="O219" s="499" t="s">
        <v>884</v>
      </c>
      <c r="P219" s="44"/>
      <c r="R219" s="404"/>
    </row>
    <row r="220" spans="2:18" ht="35.1" customHeight="1">
      <c r="B220" s="4" t="s">
        <v>117</v>
      </c>
      <c r="M220" s="424"/>
      <c r="N220" s="498" t="s">
        <v>885</v>
      </c>
      <c r="O220" s="499" t="s">
        <v>886</v>
      </c>
      <c r="P220" s="44"/>
      <c r="R220" s="404"/>
    </row>
    <row r="221" spans="2:18" ht="35.1" customHeight="1">
      <c r="B221" s="4" t="s">
        <v>115</v>
      </c>
      <c r="M221" s="423"/>
      <c r="N221" s="498" t="s">
        <v>887</v>
      </c>
      <c r="O221" s="499" t="s">
        <v>888</v>
      </c>
      <c r="P221" s="44"/>
      <c r="R221" s="404"/>
    </row>
    <row r="222" spans="2:18" ht="35.1" customHeight="1">
      <c r="B222" s="4" t="s">
        <v>123</v>
      </c>
      <c r="M222" s="424"/>
      <c r="N222" s="498" t="s">
        <v>889</v>
      </c>
      <c r="O222" s="499" t="s">
        <v>890</v>
      </c>
      <c r="P222" s="44"/>
      <c r="R222" s="404"/>
    </row>
    <row r="223" spans="2:18" ht="35.1" customHeight="1">
      <c r="B223" s="4" t="s">
        <v>247</v>
      </c>
      <c r="M223" s="423"/>
      <c r="N223" s="498" t="s">
        <v>891</v>
      </c>
      <c r="O223" s="499" t="s">
        <v>892</v>
      </c>
      <c r="P223" s="44"/>
      <c r="R223" s="404"/>
    </row>
    <row r="224" spans="2:18" ht="35.1" customHeight="1">
      <c r="B224" s="4" t="s">
        <v>256</v>
      </c>
      <c r="M224" s="424"/>
      <c r="N224" s="498" t="s">
        <v>893</v>
      </c>
      <c r="O224" s="499" t="s">
        <v>894</v>
      </c>
      <c r="P224" s="44"/>
      <c r="R224" s="404"/>
    </row>
    <row r="225" spans="2:18" ht="35.1" customHeight="1">
      <c r="B225" s="7" t="s">
        <v>31</v>
      </c>
      <c r="M225" s="423"/>
      <c r="N225" s="498" t="s">
        <v>895</v>
      </c>
      <c r="O225" s="499" t="s">
        <v>896</v>
      </c>
      <c r="P225" s="44"/>
      <c r="R225" s="404"/>
    </row>
    <row r="226" spans="2:18" ht="35.1" customHeight="1">
      <c r="B226" s="4" t="s">
        <v>218</v>
      </c>
      <c r="M226" s="424"/>
      <c r="N226" s="498" t="s">
        <v>897</v>
      </c>
      <c r="O226" s="499" t="s">
        <v>898</v>
      </c>
      <c r="P226" s="44"/>
      <c r="R226" s="404"/>
    </row>
    <row r="227" spans="2:18" ht="35.1" customHeight="1">
      <c r="B227" s="4" t="s">
        <v>228</v>
      </c>
      <c r="M227" s="423"/>
      <c r="N227" s="498" t="s">
        <v>899</v>
      </c>
      <c r="O227" s="499" t="s">
        <v>900</v>
      </c>
      <c r="P227" s="44"/>
      <c r="R227" s="404"/>
    </row>
    <row r="228" spans="2:18" ht="35.1" customHeight="1">
      <c r="B228" s="4" t="s">
        <v>238</v>
      </c>
      <c r="M228" s="424"/>
      <c r="N228" s="498" t="s">
        <v>901</v>
      </c>
      <c r="O228" s="499" t="s">
        <v>902</v>
      </c>
      <c r="P228" s="44"/>
      <c r="R228" s="404"/>
    </row>
    <row r="229" spans="2:18" ht="35.1" customHeight="1">
      <c r="B229" s="4" t="s">
        <v>248</v>
      </c>
      <c r="M229" s="423"/>
      <c r="N229" s="498" t="s">
        <v>903</v>
      </c>
      <c r="O229" s="499" t="s">
        <v>904</v>
      </c>
      <c r="P229" s="44"/>
      <c r="R229" s="404"/>
    </row>
    <row r="230" spans="2:18" ht="35.1" customHeight="1">
      <c r="B230" s="4" t="s">
        <v>257</v>
      </c>
      <c r="M230" s="424"/>
      <c r="N230" s="498" t="s">
        <v>905</v>
      </c>
      <c r="O230" s="499" t="s">
        <v>906</v>
      </c>
      <c r="P230" s="44"/>
      <c r="R230" s="404"/>
    </row>
    <row r="231" spans="2:18" ht="35.1" customHeight="1">
      <c r="B231" s="7" t="s">
        <v>207</v>
      </c>
      <c r="M231" s="423"/>
      <c r="N231" s="498" t="s">
        <v>907</v>
      </c>
      <c r="O231" s="499" t="s">
        <v>908</v>
      </c>
      <c r="P231" s="44"/>
      <c r="R231" s="404"/>
    </row>
    <row r="232" spans="2:18" ht="35.1" customHeight="1">
      <c r="B232" s="4" t="s">
        <v>219</v>
      </c>
      <c r="M232" s="424"/>
      <c r="N232" s="498" t="s">
        <v>909</v>
      </c>
      <c r="O232" s="499" t="s">
        <v>910</v>
      </c>
      <c r="P232" s="44"/>
      <c r="R232" s="404"/>
    </row>
    <row r="233" spans="2:18" ht="35.1" customHeight="1">
      <c r="B233" s="4" t="s">
        <v>229</v>
      </c>
      <c r="M233" s="423"/>
      <c r="N233" s="498" t="s">
        <v>911</v>
      </c>
      <c r="O233" s="499" t="s">
        <v>912</v>
      </c>
      <c r="P233" s="44"/>
      <c r="R233" s="404"/>
    </row>
    <row r="234" spans="2:18" ht="35.1" customHeight="1">
      <c r="B234" s="4" t="s">
        <v>234</v>
      </c>
      <c r="M234" s="424"/>
      <c r="N234" s="498" t="s">
        <v>913</v>
      </c>
      <c r="O234" s="499" t="s">
        <v>914</v>
      </c>
      <c r="P234" s="44"/>
      <c r="R234" s="404"/>
    </row>
    <row r="235" spans="2:18" ht="35.1" customHeight="1">
      <c r="B235" s="4" t="s">
        <v>249</v>
      </c>
      <c r="M235" s="423"/>
      <c r="N235" s="498" t="s">
        <v>915</v>
      </c>
      <c r="O235" s="499" t="s">
        <v>916</v>
      </c>
      <c r="P235" s="44"/>
      <c r="R235" s="404"/>
    </row>
    <row r="236" spans="2:18" ht="35.1" customHeight="1">
      <c r="B236" s="4" t="s">
        <v>258</v>
      </c>
      <c r="M236" s="424"/>
      <c r="N236" s="498" t="s">
        <v>917</v>
      </c>
      <c r="O236" s="499" t="s">
        <v>918</v>
      </c>
      <c r="P236" s="44"/>
      <c r="R236" s="404"/>
    </row>
    <row r="237" spans="2:18" ht="35.1" customHeight="1">
      <c r="B237" s="4" t="s">
        <v>264</v>
      </c>
      <c r="M237" s="423"/>
      <c r="N237" s="498" t="s">
        <v>919</v>
      </c>
      <c r="O237" s="499" t="s">
        <v>920</v>
      </c>
      <c r="P237" s="44"/>
      <c r="R237" s="404"/>
    </row>
    <row r="238" spans="2:18" ht="35.1" customHeight="1">
      <c r="B238" s="4" t="s">
        <v>269</v>
      </c>
      <c r="M238" s="424"/>
      <c r="N238" s="498" t="s">
        <v>921</v>
      </c>
      <c r="O238" s="499" t="s">
        <v>922</v>
      </c>
      <c r="P238" s="44"/>
      <c r="R238" s="404"/>
    </row>
    <row r="239" spans="2:18" ht="35.1" customHeight="1">
      <c r="B239" s="4" t="s">
        <v>274</v>
      </c>
      <c r="M239" s="423"/>
      <c r="N239" s="498" t="s">
        <v>923</v>
      </c>
      <c r="O239" s="499" t="s">
        <v>924</v>
      </c>
      <c r="P239" s="44"/>
      <c r="R239" s="404"/>
    </row>
    <row r="240" spans="2:18" ht="35.1" customHeight="1">
      <c r="B240" s="4" t="s">
        <v>277</v>
      </c>
      <c r="M240" s="424"/>
      <c r="N240" s="498" t="s">
        <v>925</v>
      </c>
      <c r="O240" s="499" t="s">
        <v>926</v>
      </c>
      <c r="P240" s="44"/>
      <c r="R240" s="404"/>
    </row>
    <row r="241" spans="2:18" ht="35.1" customHeight="1">
      <c r="B241" s="4" t="s">
        <v>279</v>
      </c>
      <c r="M241" s="423"/>
      <c r="N241" s="498" t="s">
        <v>927</v>
      </c>
      <c r="O241" s="499" t="s">
        <v>928</v>
      </c>
      <c r="P241" s="44"/>
      <c r="R241" s="404"/>
    </row>
    <row r="242" spans="2:18" ht="35.1" customHeight="1">
      <c r="B242" s="4" t="s">
        <v>281</v>
      </c>
      <c r="M242" s="424"/>
      <c r="N242" s="498" t="s">
        <v>929</v>
      </c>
      <c r="O242" s="499" t="s">
        <v>930</v>
      </c>
      <c r="P242" s="44"/>
      <c r="R242" s="404"/>
    </row>
    <row r="243" spans="2:18" ht="35.1" customHeight="1">
      <c r="B243" s="4" t="s">
        <v>172</v>
      </c>
      <c r="M243" s="423"/>
      <c r="N243" s="498" t="s">
        <v>931</v>
      </c>
      <c r="O243" s="499" t="s">
        <v>932</v>
      </c>
      <c r="P243" s="44"/>
      <c r="R243" s="404"/>
    </row>
    <row r="244" spans="2:18" ht="35.1" customHeight="1">
      <c r="B244" s="4" t="s">
        <v>286</v>
      </c>
      <c r="M244" s="424"/>
      <c r="N244" s="498" t="s">
        <v>933</v>
      </c>
      <c r="O244" s="499" t="s">
        <v>934</v>
      </c>
      <c r="P244" s="44"/>
      <c r="R244" s="404"/>
    </row>
    <row r="245" spans="2:18" ht="35.1" customHeight="1">
      <c r="B245" s="7" t="s">
        <v>208</v>
      </c>
      <c r="M245" s="423"/>
      <c r="N245" s="498" t="s">
        <v>935</v>
      </c>
      <c r="O245" s="499" t="s">
        <v>936</v>
      </c>
      <c r="P245" s="44"/>
      <c r="R245" s="404"/>
    </row>
    <row r="246" spans="2:18" ht="35.1" customHeight="1">
      <c r="B246" s="4" t="s">
        <v>220</v>
      </c>
      <c r="M246" s="424"/>
      <c r="N246" s="498" t="s">
        <v>937</v>
      </c>
      <c r="O246" s="499" t="s">
        <v>938</v>
      </c>
      <c r="P246" s="44"/>
      <c r="R246" s="404"/>
    </row>
    <row r="247" spans="2:18" ht="35.1" customHeight="1">
      <c r="B247" s="4" t="s">
        <v>230</v>
      </c>
      <c r="M247" s="423"/>
      <c r="N247" s="498" t="s">
        <v>939</v>
      </c>
      <c r="O247" s="499" t="s">
        <v>940</v>
      </c>
      <c r="P247" s="44"/>
      <c r="R247" s="404"/>
    </row>
    <row r="248" spans="2:18" ht="35.1" customHeight="1">
      <c r="B248" s="4" t="s">
        <v>239</v>
      </c>
      <c r="M248" s="424"/>
      <c r="N248" s="498" t="s">
        <v>941</v>
      </c>
      <c r="O248" s="499" t="s">
        <v>942</v>
      </c>
      <c r="P248" s="44"/>
      <c r="R248" s="404"/>
    </row>
    <row r="249" spans="2:18" ht="35.1" customHeight="1">
      <c r="B249" s="4" t="s">
        <v>110</v>
      </c>
      <c r="M249" s="423"/>
      <c r="N249" s="498" t="s">
        <v>943</v>
      </c>
      <c r="O249" s="499" t="s">
        <v>944</v>
      </c>
      <c r="P249" s="44"/>
      <c r="R249" s="404"/>
    </row>
    <row r="250" spans="2:18" ht="35.1" customHeight="1">
      <c r="B250" s="4" t="s">
        <v>259</v>
      </c>
      <c r="M250" s="424"/>
      <c r="N250" s="498" t="s">
        <v>945</v>
      </c>
      <c r="O250" s="499" t="s">
        <v>946</v>
      </c>
      <c r="P250" s="44"/>
      <c r="R250" s="404"/>
    </row>
    <row r="251" spans="2:18" ht="35.1" customHeight="1">
      <c r="B251" s="4" t="s">
        <v>169</v>
      </c>
      <c r="M251" s="423"/>
      <c r="N251" s="498" t="s">
        <v>947</v>
      </c>
      <c r="O251" s="499" t="s">
        <v>948</v>
      </c>
      <c r="P251" s="44"/>
      <c r="R251" s="404"/>
    </row>
    <row r="252" spans="2:18" ht="35.1" customHeight="1">
      <c r="B252" s="4" t="s">
        <v>270</v>
      </c>
      <c r="M252" s="424"/>
      <c r="N252" s="498" t="s">
        <v>949</v>
      </c>
      <c r="O252" s="499" t="s">
        <v>950</v>
      </c>
      <c r="P252" s="44"/>
      <c r="R252" s="404"/>
    </row>
    <row r="253" spans="2:18" ht="35.1" customHeight="1">
      <c r="B253" s="7" t="s">
        <v>209</v>
      </c>
      <c r="M253" s="423"/>
      <c r="N253" s="498" t="s">
        <v>951</v>
      </c>
      <c r="O253" s="499" t="s">
        <v>952</v>
      </c>
      <c r="P253" s="44"/>
      <c r="R253" s="404"/>
    </row>
    <row r="254" spans="2:18" ht="35.1" customHeight="1">
      <c r="B254" s="4" t="s">
        <v>221</v>
      </c>
      <c r="M254" s="424"/>
      <c r="N254" s="498" t="s">
        <v>953</v>
      </c>
      <c r="O254" s="499" t="s">
        <v>954</v>
      </c>
      <c r="P254" s="44"/>
      <c r="R254" s="404"/>
    </row>
    <row r="255" spans="2:18" ht="35.1" customHeight="1">
      <c r="B255" s="4" t="s">
        <v>231</v>
      </c>
      <c r="M255" s="423"/>
      <c r="N255" s="498" t="s">
        <v>955</v>
      </c>
      <c r="O255" s="499" t="s">
        <v>956</v>
      </c>
      <c r="P255" s="44"/>
      <c r="R255" s="404"/>
    </row>
    <row r="256" spans="2:18" ht="35.1" customHeight="1">
      <c r="B256" s="4" t="s">
        <v>240</v>
      </c>
      <c r="M256" s="424"/>
      <c r="N256" s="498" t="s">
        <v>957</v>
      </c>
      <c r="O256" s="499" t="s">
        <v>958</v>
      </c>
      <c r="P256" s="44"/>
      <c r="R256" s="404"/>
    </row>
    <row r="257" spans="2:18" ht="35.1" customHeight="1">
      <c r="B257" s="4" t="s">
        <v>117</v>
      </c>
      <c r="M257" s="423"/>
      <c r="N257" s="498" t="s">
        <v>959</v>
      </c>
      <c r="O257" s="499" t="s">
        <v>960</v>
      </c>
      <c r="P257" s="44"/>
      <c r="R257" s="404"/>
    </row>
    <row r="258" spans="2:18" ht="35.1" customHeight="1">
      <c r="B258" s="4" t="s">
        <v>260</v>
      </c>
      <c r="M258" s="424"/>
      <c r="N258" s="498" t="s">
        <v>961</v>
      </c>
      <c r="O258" s="499" t="s">
        <v>962</v>
      </c>
      <c r="P258" s="44"/>
      <c r="R258" s="404"/>
    </row>
    <row r="259" spans="2:18" ht="35.1" customHeight="1">
      <c r="B259" s="7" t="s">
        <v>35</v>
      </c>
      <c r="M259" s="423"/>
      <c r="N259" s="498" t="s">
        <v>963</v>
      </c>
      <c r="O259" s="499" t="s">
        <v>964</v>
      </c>
      <c r="P259" s="44"/>
      <c r="R259" s="404"/>
    </row>
    <row r="260" spans="2:18" ht="35.1" customHeight="1">
      <c r="B260" s="4" t="s">
        <v>222</v>
      </c>
      <c r="M260" s="424"/>
      <c r="N260" s="498" t="s">
        <v>965</v>
      </c>
      <c r="O260" s="499" t="s">
        <v>966</v>
      </c>
      <c r="P260" s="44"/>
      <c r="R260" s="404"/>
    </row>
    <row r="261" spans="2:18" ht="35.1" customHeight="1">
      <c r="B261" s="4" t="s">
        <v>232</v>
      </c>
      <c r="M261" s="423"/>
      <c r="N261" s="498" t="s">
        <v>967</v>
      </c>
      <c r="O261" s="499" t="s">
        <v>968</v>
      </c>
      <c r="P261" s="44"/>
      <c r="R261" s="404"/>
    </row>
    <row r="262" spans="2:18" ht="35.1" customHeight="1">
      <c r="B262" s="4" t="s">
        <v>241</v>
      </c>
      <c r="M262" s="424"/>
      <c r="N262" s="498" t="s">
        <v>969</v>
      </c>
      <c r="O262" s="499" t="s">
        <v>970</v>
      </c>
      <c r="P262" s="44"/>
      <c r="R262" s="404"/>
    </row>
    <row r="263" spans="2:18" ht="35.1" customHeight="1">
      <c r="B263" s="4" t="s">
        <v>250</v>
      </c>
      <c r="M263" s="423"/>
      <c r="N263" s="498" t="s">
        <v>971</v>
      </c>
      <c r="O263" s="499" t="s">
        <v>972</v>
      </c>
      <c r="P263" s="44"/>
      <c r="R263" s="404"/>
    </row>
    <row r="264" spans="2:18" ht="35.1" customHeight="1">
      <c r="B264" s="4" t="s">
        <v>261</v>
      </c>
      <c r="M264" s="424"/>
      <c r="N264" s="498" t="s">
        <v>973</v>
      </c>
      <c r="O264" s="499" t="s">
        <v>974</v>
      </c>
      <c r="P264" s="44"/>
      <c r="R264" s="404"/>
    </row>
    <row r="265" spans="2:18" ht="35.1" customHeight="1">
      <c r="B265" s="4" t="s">
        <v>265</v>
      </c>
      <c r="M265" s="423"/>
      <c r="N265" s="498" t="s">
        <v>975</v>
      </c>
      <c r="O265" s="499" t="s">
        <v>976</v>
      </c>
      <c r="P265" s="44"/>
      <c r="R265" s="404"/>
    </row>
    <row r="266" spans="2:18" ht="35.1" customHeight="1">
      <c r="B266" s="4" t="s">
        <v>271</v>
      </c>
      <c r="M266" s="424"/>
      <c r="N266" s="498" t="s">
        <v>977</v>
      </c>
      <c r="O266" s="499" t="s">
        <v>978</v>
      </c>
      <c r="P266" s="44"/>
      <c r="R266" s="404"/>
    </row>
    <row r="267" spans="2:18" ht="35.1" customHeight="1">
      <c r="B267" s="7" t="s">
        <v>210</v>
      </c>
      <c r="M267" s="423"/>
      <c r="N267" s="498" t="s">
        <v>979</v>
      </c>
      <c r="O267" s="499" t="s">
        <v>980</v>
      </c>
      <c r="P267" s="44"/>
      <c r="R267" s="404"/>
    </row>
    <row r="268" spans="2:18" ht="35.1" customHeight="1">
      <c r="B268" s="4" t="s">
        <v>223</v>
      </c>
      <c r="M268" s="424"/>
      <c r="N268" s="498" t="s">
        <v>981</v>
      </c>
      <c r="O268" s="499" t="s">
        <v>982</v>
      </c>
      <c r="P268" s="44"/>
      <c r="R268" s="404"/>
    </row>
    <row r="269" spans="2:18" ht="35.1" customHeight="1">
      <c r="B269" s="4" t="s">
        <v>233</v>
      </c>
      <c r="M269" s="423"/>
      <c r="N269" s="498" t="s">
        <v>983</v>
      </c>
      <c r="O269" s="499" t="s">
        <v>984</v>
      </c>
      <c r="P269" s="44"/>
      <c r="R269" s="404"/>
    </row>
    <row r="270" spans="2:18" ht="35.1" customHeight="1">
      <c r="B270" s="4" t="s">
        <v>242</v>
      </c>
      <c r="M270" s="424"/>
      <c r="N270" s="498" t="s">
        <v>985</v>
      </c>
      <c r="O270" s="499" t="s">
        <v>986</v>
      </c>
      <c r="P270" s="44"/>
      <c r="R270" s="404"/>
    </row>
    <row r="271" spans="2:18" ht="35.1" customHeight="1">
      <c r="B271" s="4" t="s">
        <v>251</v>
      </c>
      <c r="M271" s="423"/>
      <c r="N271" s="498" t="s">
        <v>987</v>
      </c>
      <c r="O271" s="499" t="s">
        <v>988</v>
      </c>
      <c r="P271" s="44"/>
      <c r="R271" s="404"/>
    </row>
    <row r="272" spans="2:18" ht="35.1" customHeight="1">
      <c r="B272" s="7" t="s">
        <v>37</v>
      </c>
      <c r="M272" s="424"/>
      <c r="N272" s="498" t="s">
        <v>989</v>
      </c>
      <c r="O272" s="499" t="s">
        <v>990</v>
      </c>
      <c r="P272" s="44"/>
      <c r="R272" s="404"/>
    </row>
    <row r="273" spans="2:18" ht="35.1" customHeight="1">
      <c r="B273" s="4" t="s">
        <v>123</v>
      </c>
      <c r="M273" s="423"/>
      <c r="N273" s="498" t="s">
        <v>991</v>
      </c>
      <c r="O273" s="499" t="s">
        <v>992</v>
      </c>
      <c r="P273" s="44"/>
      <c r="R273" s="404"/>
    </row>
    <row r="274" spans="2:18" ht="35.1" customHeight="1">
      <c r="B274" s="4" t="s">
        <v>234</v>
      </c>
      <c r="M274" s="424"/>
      <c r="N274" s="498" t="s">
        <v>993</v>
      </c>
      <c r="O274" s="499" t="s">
        <v>994</v>
      </c>
      <c r="P274" s="44"/>
      <c r="R274" s="404"/>
    </row>
    <row r="275" spans="2:18" ht="35.1" customHeight="1">
      <c r="B275" s="4" t="s">
        <v>243</v>
      </c>
      <c r="M275" s="423"/>
      <c r="N275" s="498" t="s">
        <v>995</v>
      </c>
      <c r="O275" s="499" t="s">
        <v>996</v>
      </c>
      <c r="P275" s="44"/>
      <c r="R275" s="404"/>
    </row>
    <row r="276" spans="2:18" ht="35.1" customHeight="1">
      <c r="B276" s="4"/>
      <c r="M276" s="424"/>
      <c r="N276" s="498" t="s">
        <v>997</v>
      </c>
      <c r="O276" s="499" t="s">
        <v>998</v>
      </c>
      <c r="P276" s="44"/>
      <c r="R276" s="404"/>
    </row>
    <row r="277" spans="2:18" ht="35.1" customHeight="1">
      <c r="B277" s="6" t="s">
        <v>38</v>
      </c>
      <c r="M277" s="423"/>
      <c r="N277" s="498" t="s">
        <v>999</v>
      </c>
      <c r="O277" s="499" t="s">
        <v>1000</v>
      </c>
      <c r="P277" s="44"/>
      <c r="R277" s="404"/>
    </row>
    <row r="278" spans="2:18" ht="35.1" customHeight="1">
      <c r="B278" s="7" t="s">
        <v>38</v>
      </c>
      <c r="M278" s="424"/>
      <c r="N278" s="498" t="s">
        <v>1001</v>
      </c>
      <c r="O278" s="499" t="s">
        <v>1002</v>
      </c>
      <c r="P278" s="44"/>
      <c r="R278" s="404"/>
    </row>
    <row r="279" spans="2:18" ht="35.1" customHeight="1">
      <c r="B279" s="4" t="s">
        <v>292</v>
      </c>
      <c r="M279" s="423"/>
      <c r="N279" s="498" t="s">
        <v>1003</v>
      </c>
      <c r="O279" s="499" t="s">
        <v>1004</v>
      </c>
      <c r="P279" s="44"/>
      <c r="R279" s="404"/>
    </row>
    <row r="280" spans="2:18" ht="35.1" customHeight="1">
      <c r="B280" s="4" t="s">
        <v>299</v>
      </c>
      <c r="M280" s="424"/>
      <c r="N280" s="498" t="s">
        <v>1005</v>
      </c>
      <c r="O280" s="499" t="s">
        <v>1006</v>
      </c>
      <c r="P280" s="44"/>
      <c r="R280" s="404"/>
    </row>
    <row r="281" spans="2:18" ht="35.1" customHeight="1">
      <c r="B281" s="4" t="s">
        <v>305</v>
      </c>
      <c r="M281" s="423"/>
      <c r="N281" s="498" t="s">
        <v>1007</v>
      </c>
      <c r="O281" s="499" t="s">
        <v>1008</v>
      </c>
      <c r="P281" s="44"/>
      <c r="R281" s="404"/>
    </row>
    <row r="282" spans="2:18" ht="35.1" customHeight="1">
      <c r="B282" s="4" t="s">
        <v>311</v>
      </c>
      <c r="M282" s="424"/>
      <c r="N282" s="498" t="s">
        <v>1009</v>
      </c>
      <c r="O282" s="499" t="s">
        <v>1010</v>
      </c>
      <c r="P282" s="44"/>
      <c r="R282" s="404"/>
    </row>
    <row r="283" spans="2:18" ht="35.1" customHeight="1">
      <c r="B283" s="4" t="s">
        <v>315</v>
      </c>
      <c r="M283" s="423"/>
      <c r="N283" s="498" t="s">
        <v>1011</v>
      </c>
      <c r="O283" s="499" t="s">
        <v>1012</v>
      </c>
      <c r="P283" s="44"/>
      <c r="R283" s="404"/>
    </row>
    <row r="284" spans="2:18" ht="35.1" customHeight="1">
      <c r="B284" s="4" t="s">
        <v>318</v>
      </c>
      <c r="M284" s="424"/>
      <c r="N284" s="498" t="s">
        <v>1013</v>
      </c>
      <c r="O284" s="499" t="s">
        <v>1014</v>
      </c>
      <c r="P284" s="44"/>
      <c r="R284" s="404"/>
    </row>
    <row r="285" spans="2:18" ht="35.1" customHeight="1">
      <c r="B285" s="4" t="s">
        <v>321</v>
      </c>
      <c r="M285" s="423"/>
      <c r="N285" s="498" t="s">
        <v>1015</v>
      </c>
      <c r="O285" s="499" t="s">
        <v>1016</v>
      </c>
      <c r="P285" s="44"/>
      <c r="R285" s="404"/>
    </row>
    <row r="286" spans="2:18" ht="35.1" customHeight="1">
      <c r="B286" s="4" t="s">
        <v>323</v>
      </c>
      <c r="M286" s="424"/>
      <c r="N286" s="498" t="s">
        <v>1017</v>
      </c>
      <c r="O286" s="499" t="s">
        <v>1018</v>
      </c>
      <c r="P286" s="44"/>
      <c r="R286" s="404"/>
    </row>
    <row r="287" spans="2:18" ht="35.1" customHeight="1">
      <c r="B287" s="4" t="s">
        <v>319</v>
      </c>
      <c r="M287" s="423"/>
      <c r="N287" s="498" t="s">
        <v>1019</v>
      </c>
      <c r="O287" s="499" t="s">
        <v>1020</v>
      </c>
      <c r="P287" s="44"/>
      <c r="R287" s="404"/>
    </row>
    <row r="288" spans="2:18" ht="35.1" customHeight="1">
      <c r="B288" s="4" t="s">
        <v>326</v>
      </c>
      <c r="M288" s="424"/>
      <c r="N288" s="498" t="s">
        <v>1021</v>
      </c>
      <c r="O288" s="499" t="s">
        <v>1022</v>
      </c>
      <c r="P288" s="44"/>
      <c r="R288" s="404"/>
    </row>
    <row r="289" spans="2:18" ht="35.1" customHeight="1">
      <c r="B289" s="4" t="s">
        <v>328</v>
      </c>
      <c r="M289" s="423"/>
      <c r="N289" s="498" t="s">
        <v>1023</v>
      </c>
      <c r="O289" s="499" t="s">
        <v>1024</v>
      </c>
      <c r="P289" s="44"/>
      <c r="R289" s="404"/>
    </row>
    <row r="290" spans="2:18" ht="35.1" customHeight="1">
      <c r="B290" s="7" t="s">
        <v>288</v>
      </c>
      <c r="M290" s="424"/>
      <c r="N290" s="498" t="s">
        <v>1025</v>
      </c>
      <c r="O290" s="499" t="s">
        <v>1026</v>
      </c>
      <c r="P290" s="44"/>
      <c r="R290" s="404"/>
    </row>
    <row r="291" spans="2:18" ht="35.1" customHeight="1">
      <c r="B291" s="4" t="s">
        <v>293</v>
      </c>
      <c r="M291" s="423"/>
      <c r="N291" s="498" t="s">
        <v>1027</v>
      </c>
      <c r="O291" s="499" t="s">
        <v>1028</v>
      </c>
      <c r="P291" s="44"/>
      <c r="R291" s="404"/>
    </row>
    <row r="292" spans="2:18" ht="35.1" customHeight="1">
      <c r="B292" s="4" t="s">
        <v>92</v>
      </c>
      <c r="M292" s="424"/>
      <c r="N292" s="498" t="s">
        <v>1029</v>
      </c>
      <c r="O292" s="499" t="s">
        <v>1030</v>
      </c>
      <c r="P292" s="44"/>
      <c r="R292" s="404"/>
    </row>
    <row r="293" spans="2:18" ht="35.1" customHeight="1">
      <c r="B293" s="4" t="s">
        <v>306</v>
      </c>
      <c r="M293" s="423"/>
      <c r="N293" s="498" t="s">
        <v>1031</v>
      </c>
      <c r="O293" s="499" t="s">
        <v>1032</v>
      </c>
      <c r="P293" s="44"/>
      <c r="R293" s="404"/>
    </row>
    <row r="294" spans="2:18" ht="35.1" customHeight="1">
      <c r="B294" s="4" t="s">
        <v>312</v>
      </c>
      <c r="M294" s="424"/>
      <c r="N294" s="498" t="s">
        <v>1033</v>
      </c>
      <c r="O294" s="499" t="s">
        <v>1034</v>
      </c>
      <c r="P294" s="44"/>
      <c r="R294" s="404"/>
    </row>
    <row r="295" spans="2:18" ht="35.1" customHeight="1">
      <c r="B295" s="7" t="s">
        <v>289</v>
      </c>
      <c r="M295" s="423"/>
      <c r="N295" s="498" t="s">
        <v>1035</v>
      </c>
      <c r="O295" s="499" t="s">
        <v>1036</v>
      </c>
      <c r="P295" s="44"/>
      <c r="R295" s="404"/>
    </row>
    <row r="296" spans="2:18" ht="35.1" customHeight="1">
      <c r="B296" s="4" t="s">
        <v>294</v>
      </c>
      <c r="M296" s="424"/>
      <c r="N296" s="498" t="s">
        <v>1037</v>
      </c>
      <c r="O296" s="499" t="s">
        <v>1038</v>
      </c>
      <c r="P296" s="44"/>
      <c r="R296" s="404"/>
    </row>
    <row r="297" spans="2:18" ht="35.1" customHeight="1">
      <c r="B297" s="4" t="s">
        <v>300</v>
      </c>
      <c r="M297" s="423"/>
      <c r="N297" s="498" t="s">
        <v>1039</v>
      </c>
      <c r="O297" s="499" t="s">
        <v>1040</v>
      </c>
      <c r="P297" s="44"/>
      <c r="R297" s="404"/>
    </row>
    <row r="298" spans="2:18" ht="35.1" customHeight="1">
      <c r="B298" s="4" t="s">
        <v>115</v>
      </c>
      <c r="M298" s="424"/>
      <c r="N298" s="498" t="s">
        <v>1041</v>
      </c>
      <c r="O298" s="499" t="s">
        <v>1042</v>
      </c>
      <c r="P298" s="44"/>
      <c r="R298" s="404"/>
    </row>
    <row r="299" spans="2:18" ht="35.1" customHeight="1">
      <c r="B299" s="4" t="s">
        <v>123</v>
      </c>
      <c r="M299" s="423"/>
      <c r="N299" s="498" t="s">
        <v>1043</v>
      </c>
      <c r="O299" s="499" t="s">
        <v>1044</v>
      </c>
      <c r="P299" s="44"/>
      <c r="R299" s="404"/>
    </row>
    <row r="300" spans="2:18" ht="35.1" customHeight="1">
      <c r="B300" s="4" t="s">
        <v>162</v>
      </c>
      <c r="M300" s="424"/>
      <c r="N300" s="498" t="s">
        <v>1045</v>
      </c>
      <c r="O300" s="499" t="s">
        <v>1046</v>
      </c>
      <c r="P300" s="44"/>
      <c r="R300" s="404"/>
    </row>
    <row r="301" spans="2:18" ht="35.1" customHeight="1">
      <c r="B301" s="4" t="s">
        <v>319</v>
      </c>
      <c r="M301" s="423"/>
      <c r="N301" s="498" t="s">
        <v>1047</v>
      </c>
      <c r="O301" s="499" t="s">
        <v>1048</v>
      </c>
      <c r="P301" s="44"/>
      <c r="R301" s="404"/>
    </row>
    <row r="302" spans="2:18" ht="35.1" customHeight="1">
      <c r="B302" s="4" t="s">
        <v>212</v>
      </c>
      <c r="M302" s="424"/>
      <c r="N302" s="498" t="s">
        <v>1049</v>
      </c>
      <c r="O302" s="499" t="s">
        <v>1050</v>
      </c>
      <c r="P302" s="44"/>
      <c r="R302" s="404"/>
    </row>
    <row r="303" spans="2:18" ht="35.1" customHeight="1">
      <c r="B303" s="4" t="s">
        <v>324</v>
      </c>
      <c r="M303" s="423"/>
      <c r="N303" s="498" t="s">
        <v>1051</v>
      </c>
      <c r="O303" s="499" t="s">
        <v>1052</v>
      </c>
      <c r="P303" s="44"/>
      <c r="R303" s="404"/>
    </row>
    <row r="304" spans="2:18" ht="35.1" customHeight="1">
      <c r="B304" s="7" t="s">
        <v>290</v>
      </c>
      <c r="M304" s="424"/>
      <c r="N304" s="498" t="s">
        <v>1053</v>
      </c>
      <c r="O304" s="499" t="s">
        <v>1054</v>
      </c>
      <c r="P304" s="44"/>
      <c r="R304" s="404"/>
    </row>
    <row r="305" spans="2:18" ht="35.1" customHeight="1">
      <c r="B305" s="4" t="s">
        <v>295</v>
      </c>
      <c r="M305" s="423"/>
      <c r="N305" s="498" t="s">
        <v>1055</v>
      </c>
      <c r="O305" s="499" t="s">
        <v>1056</v>
      </c>
      <c r="P305" s="44"/>
      <c r="R305" s="404"/>
    </row>
    <row r="306" spans="2:18" ht="35.1" customHeight="1">
      <c r="B306" s="4" t="s">
        <v>301</v>
      </c>
      <c r="M306" s="424"/>
      <c r="N306" s="498" t="s">
        <v>1057</v>
      </c>
      <c r="O306" s="499" t="s">
        <v>1058</v>
      </c>
      <c r="P306" s="44"/>
      <c r="R306" s="404"/>
    </row>
    <row r="307" spans="2:18" ht="35.1" customHeight="1">
      <c r="B307" s="4" t="s">
        <v>190</v>
      </c>
      <c r="M307" s="423"/>
      <c r="N307" s="498" t="s">
        <v>1059</v>
      </c>
      <c r="O307" s="499" t="s">
        <v>1060</v>
      </c>
      <c r="P307" s="44"/>
      <c r="R307" s="404"/>
    </row>
    <row r="308" spans="2:18" ht="35.1" customHeight="1">
      <c r="B308" s="7" t="s">
        <v>43</v>
      </c>
      <c r="M308" s="424"/>
      <c r="N308" s="498" t="s">
        <v>1061</v>
      </c>
      <c r="O308" s="499" t="s">
        <v>1062</v>
      </c>
      <c r="P308" s="44"/>
      <c r="R308" s="404"/>
    </row>
    <row r="309" spans="2:18" ht="35.1" customHeight="1">
      <c r="B309" s="4" t="s">
        <v>296</v>
      </c>
      <c r="M309" s="423"/>
      <c r="N309" s="498" t="s">
        <v>1063</v>
      </c>
      <c r="O309" s="499" t="s">
        <v>1064</v>
      </c>
      <c r="P309" s="44"/>
      <c r="R309" s="404"/>
    </row>
    <row r="310" spans="2:18" ht="35.1" customHeight="1">
      <c r="B310" s="4" t="s">
        <v>302</v>
      </c>
      <c r="M310" s="424"/>
      <c r="N310" s="498" t="s">
        <v>1065</v>
      </c>
      <c r="O310" s="499" t="s">
        <v>1066</v>
      </c>
      <c r="P310" s="44"/>
      <c r="R310" s="404"/>
    </row>
    <row r="311" spans="2:18" ht="35.1" customHeight="1">
      <c r="B311" s="4" t="s">
        <v>307</v>
      </c>
      <c r="M311" s="423"/>
      <c r="N311" s="498" t="s">
        <v>1067</v>
      </c>
      <c r="O311" s="499" t="s">
        <v>1068</v>
      </c>
      <c r="P311" s="44"/>
      <c r="R311" s="404"/>
    </row>
    <row r="312" spans="2:18" ht="35.1" customHeight="1">
      <c r="B312" s="4" t="s">
        <v>180</v>
      </c>
      <c r="M312" s="424"/>
      <c r="N312" s="498" t="s">
        <v>1069</v>
      </c>
      <c r="O312" s="499" t="s">
        <v>1070</v>
      </c>
      <c r="P312" s="44"/>
      <c r="R312" s="404"/>
    </row>
    <row r="313" spans="2:18" ht="35.1" customHeight="1">
      <c r="B313" s="4" t="s">
        <v>316</v>
      </c>
      <c r="M313" s="423"/>
      <c r="N313" s="498"/>
      <c r="O313" s="499"/>
      <c r="P313" s="44"/>
      <c r="R313" s="404"/>
    </row>
    <row r="314" spans="2:18" ht="35.1" customHeight="1">
      <c r="B314" s="4" t="s">
        <v>320</v>
      </c>
      <c r="M314" s="424"/>
      <c r="N314" s="498"/>
      <c r="O314" s="499"/>
      <c r="P314" s="44"/>
      <c r="R314" s="404"/>
    </row>
    <row r="315" spans="2:18" ht="35.1" customHeight="1">
      <c r="B315" s="4" t="s">
        <v>322</v>
      </c>
      <c r="M315" s="423"/>
      <c r="N315" s="498"/>
      <c r="O315" s="499"/>
      <c r="P315" s="44"/>
      <c r="R315" s="404"/>
    </row>
    <row r="316" spans="2:18" ht="35.1" customHeight="1">
      <c r="B316" s="4" t="s">
        <v>325</v>
      </c>
      <c r="M316" s="424"/>
      <c r="N316" s="500" t="s">
        <v>1071</v>
      </c>
      <c r="O316" s="501" t="s">
        <v>508</v>
      </c>
      <c r="P316" s="44"/>
      <c r="R316" s="404"/>
    </row>
    <row r="317" spans="2:18" ht="35.1" customHeight="1">
      <c r="B317" s="4" t="s">
        <v>317</v>
      </c>
      <c r="M317" s="423"/>
      <c r="N317" s="67"/>
      <c r="O317" s="67"/>
      <c r="P317" s="44"/>
      <c r="R317" s="404"/>
    </row>
    <row r="318" spans="2:18" ht="35.1" customHeight="1">
      <c r="B318" s="4" t="s">
        <v>327</v>
      </c>
      <c r="M318" s="424"/>
      <c r="N318" s="67"/>
      <c r="O318" s="67"/>
      <c r="P318" s="44"/>
      <c r="R318" s="404"/>
    </row>
    <row r="319" spans="2:18" ht="35.1" customHeight="1">
      <c r="B319" s="7" t="s">
        <v>44</v>
      </c>
      <c r="M319" s="423"/>
      <c r="N319" s="67"/>
      <c r="O319" s="67"/>
      <c r="P319" s="44"/>
      <c r="R319" s="404"/>
    </row>
    <row r="320" spans="2:18" ht="35.1" customHeight="1">
      <c r="B320" s="4" t="s">
        <v>297</v>
      </c>
      <c r="M320" s="424"/>
      <c r="N320" s="67"/>
      <c r="O320" s="67"/>
      <c r="P320" s="44"/>
      <c r="R320" s="404"/>
    </row>
    <row r="321" spans="2:18" ht="35.1" customHeight="1">
      <c r="B321" s="4" t="s">
        <v>303</v>
      </c>
      <c r="M321" s="423"/>
      <c r="N321" s="67"/>
      <c r="O321" s="67"/>
      <c r="P321" s="44"/>
      <c r="R321" s="404"/>
    </row>
    <row r="322" spans="2:18" ht="35.1" customHeight="1">
      <c r="B322" s="4" t="s">
        <v>308</v>
      </c>
      <c r="M322" s="424"/>
      <c r="N322" s="67"/>
      <c r="O322" s="67"/>
      <c r="P322" s="44"/>
      <c r="R322" s="404"/>
    </row>
    <row r="323" spans="2:18" ht="35.1" customHeight="1">
      <c r="B323" s="7" t="s">
        <v>45</v>
      </c>
      <c r="M323" s="423"/>
      <c r="N323" s="67"/>
      <c r="O323" s="67"/>
      <c r="P323" s="44"/>
      <c r="R323" s="404"/>
    </row>
    <row r="324" spans="2:18" ht="35.1" customHeight="1">
      <c r="B324" s="4" t="s">
        <v>123</v>
      </c>
      <c r="M324" s="424"/>
      <c r="N324" s="67"/>
      <c r="O324" s="67"/>
      <c r="P324" s="44"/>
      <c r="R324" s="404"/>
    </row>
    <row r="325" spans="2:18" ht="35.1" customHeight="1">
      <c r="B325" s="4" t="s">
        <v>304</v>
      </c>
      <c r="M325" s="423"/>
      <c r="N325" s="67"/>
      <c r="O325" s="67"/>
      <c r="P325" s="44"/>
      <c r="R325" s="404"/>
    </row>
    <row r="326" spans="2:18" ht="35.1" customHeight="1">
      <c r="B326" s="4" t="s">
        <v>309</v>
      </c>
      <c r="M326" s="424"/>
      <c r="N326" s="67"/>
      <c r="O326" s="67"/>
      <c r="P326" s="44"/>
      <c r="R326" s="404"/>
    </row>
    <row r="327" spans="2:18" ht="35.1" customHeight="1">
      <c r="B327" s="4" t="s">
        <v>313</v>
      </c>
      <c r="M327" s="423"/>
      <c r="N327" s="67"/>
      <c r="O327" s="67"/>
      <c r="P327" s="44"/>
      <c r="R327" s="404"/>
    </row>
    <row r="328" spans="2:18" ht="35.1" customHeight="1">
      <c r="B328" s="4" t="s">
        <v>317</v>
      </c>
      <c r="M328" s="424"/>
      <c r="N328" s="67"/>
      <c r="O328" s="67"/>
      <c r="P328" s="44"/>
      <c r="R328" s="404"/>
    </row>
    <row r="329" spans="2:18" ht="35.1" customHeight="1">
      <c r="B329" s="7" t="s">
        <v>291</v>
      </c>
      <c r="M329" s="423"/>
      <c r="N329" s="67"/>
      <c r="O329" s="67"/>
      <c r="P329" s="44"/>
      <c r="R329" s="404"/>
    </row>
    <row r="330" spans="2:18" ht="35.1" customHeight="1">
      <c r="B330" s="4" t="s">
        <v>298</v>
      </c>
      <c r="M330" s="424"/>
      <c r="N330" s="67"/>
      <c r="O330" s="67"/>
      <c r="P330" s="44"/>
      <c r="R330" s="404"/>
    </row>
    <row r="331" spans="2:18" ht="35.1" customHeight="1">
      <c r="B331" s="4" t="s">
        <v>113</v>
      </c>
      <c r="M331" s="423"/>
      <c r="N331" s="67"/>
      <c r="O331" s="67"/>
      <c r="P331" s="44"/>
      <c r="R331" s="404"/>
    </row>
    <row r="332" spans="2:18" ht="35.1" customHeight="1">
      <c r="B332" s="4"/>
      <c r="M332" s="424"/>
      <c r="N332" s="67"/>
      <c r="O332" s="67"/>
      <c r="P332" s="44"/>
      <c r="R332" s="404"/>
    </row>
    <row r="333" spans="2:18" ht="35.1" customHeight="1">
      <c r="B333" s="4"/>
      <c r="M333" s="423"/>
      <c r="N333" s="67"/>
      <c r="O333" s="67"/>
      <c r="P333" s="44"/>
      <c r="R333" s="404"/>
    </row>
    <row r="334" spans="2:18" ht="35.1" customHeight="1">
      <c r="B334" s="4"/>
      <c r="M334" s="424"/>
      <c r="N334" s="67"/>
      <c r="O334" s="67"/>
      <c r="P334" s="44"/>
      <c r="R334" s="404"/>
    </row>
    <row r="335" spans="2:18" ht="35.1" customHeight="1">
      <c r="B335" s="4"/>
      <c r="M335" s="423"/>
      <c r="N335" s="67"/>
      <c r="O335" s="67"/>
      <c r="P335" s="44"/>
      <c r="R335" s="404"/>
    </row>
    <row r="336" spans="2:18" ht="35.1" customHeight="1">
      <c r="B336" s="4"/>
      <c r="M336" s="424"/>
      <c r="N336" s="67"/>
      <c r="O336" s="67"/>
      <c r="P336" s="44"/>
      <c r="R336" s="404"/>
    </row>
    <row r="337" spans="2:18" ht="35.1" customHeight="1">
      <c r="B337" s="4"/>
      <c r="M337" s="423"/>
      <c r="N337" s="67"/>
      <c r="O337" s="67"/>
      <c r="P337" s="44"/>
      <c r="R337" s="404"/>
    </row>
    <row r="338" spans="2:18" ht="35.1" customHeight="1">
      <c r="B338" s="4"/>
      <c r="M338" s="424"/>
      <c r="N338" s="67"/>
      <c r="O338" s="67"/>
      <c r="P338" s="44"/>
      <c r="R338" s="404"/>
    </row>
    <row r="339" spans="2:18" ht="35.1" customHeight="1">
      <c r="B339" s="4"/>
      <c r="M339" s="423"/>
      <c r="N339" s="67"/>
      <c r="O339" s="67"/>
      <c r="P339" s="44"/>
      <c r="R339" s="404"/>
    </row>
    <row r="340" spans="2:18" ht="35.1" customHeight="1">
      <c r="B340" s="4"/>
      <c r="M340" s="425"/>
      <c r="N340" s="389"/>
      <c r="O340" s="287"/>
      <c r="P340" s="44"/>
      <c r="R340" s="404"/>
    </row>
    <row r="341" spans="2:18" ht="35.1" customHeight="1">
      <c r="B341" s="4"/>
      <c r="M341" s="392"/>
      <c r="N341" s="389"/>
      <c r="O341" s="169"/>
      <c r="P341" s="44"/>
      <c r="R341" s="404"/>
    </row>
    <row r="342" spans="2:18" ht="35.1" customHeight="1">
      <c r="B342" s="4"/>
      <c r="M342" s="391"/>
      <c r="N342" s="389"/>
      <c r="O342" s="169"/>
      <c r="P342" s="44"/>
      <c r="R342" s="404"/>
    </row>
    <row r="343" spans="2:18" ht="35.1" customHeight="1">
      <c r="B343" s="4"/>
      <c r="M343" s="392"/>
      <c r="N343" s="389"/>
      <c r="O343" s="169"/>
      <c r="P343" s="44"/>
      <c r="R343" s="404"/>
    </row>
    <row r="344" spans="2:18" ht="35.1" customHeight="1">
      <c r="B344" s="4"/>
      <c r="M344" s="391"/>
      <c r="N344" s="389"/>
      <c r="O344" s="169"/>
      <c r="P344" s="44"/>
      <c r="R344" s="404"/>
    </row>
    <row r="345" spans="2:18" ht="35.1" customHeight="1">
      <c r="B345" s="4"/>
      <c r="M345" s="392"/>
      <c r="N345" s="389"/>
      <c r="O345" s="169"/>
      <c r="P345" s="44"/>
      <c r="R345" s="404"/>
    </row>
    <row r="346" spans="2:18" ht="35.1" customHeight="1">
      <c r="B346" s="4"/>
      <c r="M346" s="391"/>
      <c r="N346" s="389"/>
      <c r="O346" s="169"/>
      <c r="P346" s="44"/>
      <c r="R346" s="404"/>
    </row>
    <row r="347" spans="2:18" ht="35.1" customHeight="1">
      <c r="B347" s="4"/>
      <c r="M347" s="392"/>
      <c r="N347" s="389"/>
      <c r="O347" s="169"/>
      <c r="P347" s="44"/>
      <c r="R347" s="404"/>
    </row>
    <row r="348" spans="2:18" ht="35.1" customHeight="1">
      <c r="B348" s="4"/>
      <c r="M348" s="391"/>
      <c r="N348" s="389"/>
      <c r="O348" s="169"/>
      <c r="P348" s="44"/>
      <c r="R348" s="404"/>
    </row>
    <row r="349" spans="2:18" ht="35.1" customHeight="1">
      <c r="B349" s="4"/>
      <c r="M349" s="392"/>
      <c r="N349" s="389"/>
      <c r="O349" s="169"/>
      <c r="P349" s="44"/>
      <c r="R349" s="404"/>
    </row>
    <row r="350" spans="2:18" ht="35.1" customHeight="1">
      <c r="B350" s="4"/>
      <c r="M350" s="391"/>
      <c r="N350" s="389"/>
      <c r="O350" s="169"/>
      <c r="P350" s="44"/>
      <c r="R350" s="404"/>
    </row>
    <row r="351" spans="2:18" ht="35.1" customHeight="1">
      <c r="B351" s="4"/>
      <c r="M351" s="392"/>
      <c r="N351" s="389"/>
      <c r="O351" s="169"/>
      <c r="P351" s="44"/>
      <c r="R351" s="404"/>
    </row>
    <row r="352" spans="2:18" ht="35.1" customHeight="1">
      <c r="B352" s="4"/>
      <c r="M352" s="391"/>
      <c r="N352" s="389"/>
      <c r="O352" s="169"/>
      <c r="P352" s="44"/>
      <c r="R352" s="404"/>
    </row>
    <row r="353" spans="2:18" ht="35.1" customHeight="1">
      <c r="B353" s="4"/>
      <c r="M353" s="392"/>
      <c r="N353" s="389"/>
      <c r="O353" s="169"/>
      <c r="P353" s="44"/>
      <c r="R353" s="404"/>
    </row>
    <row r="354" spans="2:18" ht="35.1" customHeight="1">
      <c r="B354" s="4"/>
      <c r="M354" s="391"/>
      <c r="N354" s="389"/>
      <c r="O354" s="169"/>
      <c r="P354" s="44"/>
      <c r="R354" s="404"/>
    </row>
    <row r="355" spans="2:18" ht="35.1" customHeight="1">
      <c r="B355" s="4"/>
      <c r="M355" s="392"/>
      <c r="N355" s="389"/>
      <c r="O355" s="169"/>
      <c r="P355" s="44"/>
      <c r="R355" s="404"/>
    </row>
    <row r="356" spans="2:18" ht="35.1" customHeight="1">
      <c r="B356" s="4"/>
      <c r="M356" s="391"/>
      <c r="N356" s="390"/>
      <c r="O356" s="169"/>
      <c r="P356" s="44"/>
      <c r="R356" s="404"/>
    </row>
    <row r="357" spans="2:18" ht="35.1" customHeight="1">
      <c r="B357" s="4" t="s">
        <v>310</v>
      </c>
      <c r="R357" s="404"/>
    </row>
    <row r="358" spans="2:18" ht="35.1" customHeight="1">
      <c r="B358" s="4" t="s">
        <v>314</v>
      </c>
    </row>
    <row r="359" spans="2:18" ht="35.1" customHeight="1">
      <c r="B359" s="4"/>
      <c r="N359" s="43" t="s">
        <v>1072</v>
      </c>
      <c r="O359" s="114"/>
    </row>
    <row r="360" spans="2:18" ht="35.1" customHeight="1">
      <c r="B360" s="6" t="s">
        <v>47</v>
      </c>
      <c r="N360" s="10" t="s">
        <v>1073</v>
      </c>
      <c r="O360" s="114"/>
    </row>
    <row r="361" spans="2:18" ht="35.1" customHeight="1">
      <c r="B361" s="7" t="s">
        <v>47</v>
      </c>
      <c r="N361" s="9" t="s">
        <v>1074</v>
      </c>
      <c r="O361" s="118" t="s">
        <v>1075</v>
      </c>
      <c r="P361" s="119" t="s">
        <v>1072</v>
      </c>
      <c r="Q361" t="s">
        <v>727</v>
      </c>
    </row>
    <row r="362" spans="2:18" ht="35.1" customHeight="1">
      <c r="B362" s="4" t="s">
        <v>336</v>
      </c>
      <c r="N362" s="115" t="s">
        <v>1076</v>
      </c>
      <c r="O362" s="117">
        <v>330299.11</v>
      </c>
      <c r="P362" s="116" t="s">
        <v>1077</v>
      </c>
    </row>
    <row r="363" spans="2:18" ht="35.1" customHeight="1">
      <c r="B363" s="4" t="s">
        <v>151</v>
      </c>
      <c r="N363" s="115" t="s">
        <v>1078</v>
      </c>
      <c r="O363" s="117">
        <v>356329.6</v>
      </c>
      <c r="P363" s="116" t="s">
        <v>1079</v>
      </c>
    </row>
    <row r="364" spans="2:18" ht="35.1" customHeight="1">
      <c r="B364" s="4" t="s">
        <v>129</v>
      </c>
      <c r="N364" s="115" t="s">
        <v>1080</v>
      </c>
      <c r="O364" s="117">
        <v>371610.27</v>
      </c>
      <c r="P364" s="74" t="s">
        <v>1081</v>
      </c>
    </row>
    <row r="365" spans="2:18" ht="35.1" customHeight="1">
      <c r="B365" s="4"/>
      <c r="N365" s="115" t="s">
        <v>1082</v>
      </c>
      <c r="O365" s="117">
        <v>389421.08</v>
      </c>
      <c r="P365" s="74" t="s">
        <v>1083</v>
      </c>
    </row>
    <row r="366" spans="2:18" ht="35.1" customHeight="1">
      <c r="B366" s="4" t="s">
        <v>348</v>
      </c>
      <c r="N366" s="115" t="s">
        <v>1084</v>
      </c>
      <c r="O366" s="117">
        <v>421970.02</v>
      </c>
      <c r="P366" s="116" t="s">
        <v>1085</v>
      </c>
    </row>
    <row r="367" spans="2:18" ht="35.1" customHeight="1">
      <c r="B367" s="4" t="s">
        <v>351</v>
      </c>
      <c r="N367" s="115" t="s">
        <v>1086</v>
      </c>
      <c r="O367" s="117">
        <v>479918.65</v>
      </c>
      <c r="P367" s="116" t="s">
        <v>1087</v>
      </c>
    </row>
    <row r="368" spans="2:18" ht="35.1" customHeight="1">
      <c r="B368" s="7" t="s">
        <v>49</v>
      </c>
      <c r="N368" s="115" t="s">
        <v>1088</v>
      </c>
      <c r="O368" s="117">
        <v>518330.07</v>
      </c>
      <c r="P368" s="116" t="s">
        <v>1089</v>
      </c>
    </row>
    <row r="369" spans="2:16" ht="35.1" customHeight="1">
      <c r="B369" s="4" t="s">
        <v>337</v>
      </c>
      <c r="N369" s="115" t="s">
        <v>1090</v>
      </c>
      <c r="O369" s="117">
        <v>587908.98</v>
      </c>
      <c r="P369" s="116" t="s">
        <v>1091</v>
      </c>
    </row>
    <row r="370" spans="2:16" ht="35.1" customHeight="1">
      <c r="B370" s="4" t="s">
        <v>117</v>
      </c>
      <c r="N370" s="115" t="s">
        <v>1092</v>
      </c>
      <c r="O370" s="117">
        <v>705514.95</v>
      </c>
      <c r="P370" s="116" t="s">
        <v>1093</v>
      </c>
    </row>
    <row r="371" spans="2:16" ht="35.1" customHeight="1">
      <c r="B371" s="4" t="s">
        <v>118</v>
      </c>
      <c r="O371" s="10"/>
    </row>
    <row r="372" spans="2:16" ht="35.1" customHeight="1">
      <c r="B372" s="4" t="s">
        <v>245</v>
      </c>
      <c r="N372" s="119" t="s">
        <v>1094</v>
      </c>
      <c r="O372" s="119" t="s">
        <v>1095</v>
      </c>
    </row>
    <row r="373" spans="2:16" ht="35.1" customHeight="1">
      <c r="B373" s="4" t="s">
        <v>352</v>
      </c>
      <c r="N373" s="183" t="s">
        <v>1096</v>
      </c>
      <c r="O373" s="196">
        <f>+O378</f>
        <v>1.1499999999999999</v>
      </c>
    </row>
    <row r="374" spans="2:16" ht="35.1" customHeight="1">
      <c r="B374" s="4" t="s">
        <v>355</v>
      </c>
      <c r="N374" s="183" t="s">
        <v>1097</v>
      </c>
      <c r="O374" s="196">
        <f>+O375</f>
        <v>1.1000000000000001</v>
      </c>
    </row>
    <row r="375" spans="2:16" ht="35.1" customHeight="1">
      <c r="B375" s="7" t="s">
        <v>329</v>
      </c>
      <c r="N375" s="183" t="s">
        <v>1098</v>
      </c>
      <c r="O375" s="196">
        <f>+O379</f>
        <v>1.1000000000000001</v>
      </c>
    </row>
    <row r="376" spans="2:16" ht="35.1" customHeight="1">
      <c r="B376" s="4" t="s">
        <v>338</v>
      </c>
      <c r="N376" s="183" t="s">
        <v>1099</v>
      </c>
      <c r="O376" s="196">
        <v>1</v>
      </c>
    </row>
    <row r="377" spans="2:16" ht="35.1" customHeight="1">
      <c r="B377" s="4" t="s">
        <v>116</v>
      </c>
    </row>
    <row r="378" spans="2:16" ht="35.1" customHeight="1">
      <c r="B378" s="4" t="s">
        <v>105</v>
      </c>
      <c r="N378" s="115" t="s">
        <v>1100</v>
      </c>
      <c r="O378" s="196">
        <v>1.1499999999999999</v>
      </c>
    </row>
    <row r="379" spans="2:16" ht="35.1" customHeight="1">
      <c r="B379" s="4" t="s">
        <v>349</v>
      </c>
      <c r="N379" s="115" t="s">
        <v>1101</v>
      </c>
      <c r="O379" s="196">
        <v>1.1000000000000001</v>
      </c>
    </row>
    <row r="380" spans="2:16" ht="35.1" customHeight="1">
      <c r="B380" s="4" t="s">
        <v>353</v>
      </c>
      <c r="N380" s="115" t="s">
        <v>1102</v>
      </c>
      <c r="O380" s="196">
        <v>1</v>
      </c>
    </row>
    <row r="381" spans="2:16" ht="35.1" customHeight="1">
      <c r="B381" s="4" t="s">
        <v>317</v>
      </c>
      <c r="O381" s="198">
        <f>SUM(O378:O380)</f>
        <v>3.25</v>
      </c>
    </row>
    <row r="382" spans="2:16" ht="35.1" customHeight="1">
      <c r="B382" s="4" t="s">
        <v>357</v>
      </c>
      <c r="O382" s="114"/>
    </row>
    <row r="383" spans="2:16" ht="35.1" customHeight="1">
      <c r="B383" s="4" t="s">
        <v>358</v>
      </c>
      <c r="O383" s="114"/>
    </row>
    <row r="384" spans="2:16" ht="35.1" customHeight="1">
      <c r="B384" s="7" t="s">
        <v>330</v>
      </c>
      <c r="O384" s="114"/>
    </row>
    <row r="385" spans="2:15" ht="35.1" customHeight="1">
      <c r="B385" s="4" t="s">
        <v>339</v>
      </c>
      <c r="O385" s="114"/>
    </row>
    <row r="386" spans="2:15" ht="35.1" customHeight="1">
      <c r="B386" s="4" t="s">
        <v>117</v>
      </c>
      <c r="O386" s="114"/>
    </row>
    <row r="387" spans="2:15" ht="35.1" customHeight="1">
      <c r="B387" s="4" t="s">
        <v>115</v>
      </c>
      <c r="O387" s="114"/>
    </row>
    <row r="388" spans="2:15" ht="35.1" customHeight="1">
      <c r="B388" s="4" t="s">
        <v>226</v>
      </c>
      <c r="O388" s="114"/>
    </row>
    <row r="389" spans="2:15" ht="35.1" customHeight="1">
      <c r="B389" s="4" t="s">
        <v>338</v>
      </c>
      <c r="O389" s="114"/>
    </row>
    <row r="390" spans="2:15" ht="35.1" customHeight="1">
      <c r="B390" s="4" t="s">
        <v>356</v>
      </c>
      <c r="O390" s="114"/>
    </row>
    <row r="391" spans="2:15" ht="35.1" customHeight="1">
      <c r="B391" s="7" t="s">
        <v>331</v>
      </c>
      <c r="O391" s="114"/>
    </row>
    <row r="392" spans="2:15" ht="35.1" customHeight="1">
      <c r="B392" s="4" t="s">
        <v>123</v>
      </c>
      <c r="O392" s="114"/>
    </row>
    <row r="393" spans="2:15" ht="35.1" customHeight="1">
      <c r="B393" s="4" t="s">
        <v>131</v>
      </c>
      <c r="O393" s="114"/>
    </row>
    <row r="394" spans="2:15" ht="35.1" customHeight="1">
      <c r="B394" s="4" t="s">
        <v>92</v>
      </c>
      <c r="O394" s="114"/>
    </row>
    <row r="395" spans="2:15" ht="35.1" customHeight="1">
      <c r="B395" s="4" t="s">
        <v>272</v>
      </c>
      <c r="O395" s="114"/>
    </row>
    <row r="396" spans="2:15" ht="35.1" customHeight="1">
      <c r="B396" s="4" t="s">
        <v>162</v>
      </c>
      <c r="O396" s="114"/>
    </row>
    <row r="397" spans="2:15" ht="35.1" customHeight="1">
      <c r="B397" s="7" t="s">
        <v>332</v>
      </c>
      <c r="O397" s="114"/>
    </row>
    <row r="398" spans="2:15" ht="35.1" customHeight="1">
      <c r="B398" s="4" t="s">
        <v>113</v>
      </c>
      <c r="O398" s="114"/>
    </row>
    <row r="399" spans="2:15" ht="35.1" customHeight="1">
      <c r="B399" s="4" t="s">
        <v>224</v>
      </c>
      <c r="O399" s="114"/>
    </row>
    <row r="400" spans="2:15" ht="35.1" customHeight="1">
      <c r="B400" s="4" t="s">
        <v>162</v>
      </c>
      <c r="O400" s="114"/>
    </row>
    <row r="401" spans="2:15" ht="35.1" customHeight="1">
      <c r="B401" s="4" t="s">
        <v>129</v>
      </c>
      <c r="O401" s="114"/>
    </row>
    <row r="402" spans="2:15" ht="35.1" customHeight="1">
      <c r="B402" s="7" t="s">
        <v>333</v>
      </c>
      <c r="O402" s="114"/>
    </row>
    <row r="403" spans="2:15" ht="35.1" customHeight="1">
      <c r="B403" s="4" t="s">
        <v>104</v>
      </c>
      <c r="O403" s="114"/>
    </row>
    <row r="404" spans="2:15" ht="35.1" customHeight="1">
      <c r="B404" s="4" t="s">
        <v>342</v>
      </c>
      <c r="O404" s="114"/>
    </row>
    <row r="405" spans="2:15" ht="35.1" customHeight="1">
      <c r="B405" s="4" t="s">
        <v>345</v>
      </c>
      <c r="O405" s="114"/>
    </row>
    <row r="406" spans="2:15" ht="35.1" customHeight="1">
      <c r="B406" s="7" t="s">
        <v>55</v>
      </c>
      <c r="O406" s="114"/>
    </row>
    <row r="407" spans="2:15" ht="35.1" customHeight="1">
      <c r="B407" s="4" t="s">
        <v>340</v>
      </c>
      <c r="O407" s="114"/>
    </row>
    <row r="408" spans="2:15" ht="35.1" customHeight="1">
      <c r="B408" s="4" t="s">
        <v>343</v>
      </c>
      <c r="O408" s="114"/>
    </row>
    <row r="409" spans="2:15" ht="35.1" customHeight="1">
      <c r="B409" s="4" t="s">
        <v>346</v>
      </c>
      <c r="O409" s="114"/>
    </row>
    <row r="410" spans="2:15" ht="35.1" customHeight="1">
      <c r="B410" s="7" t="s">
        <v>334</v>
      </c>
      <c r="O410" s="114"/>
    </row>
    <row r="411" spans="2:15" ht="35.1" customHeight="1">
      <c r="B411" s="4" t="s">
        <v>118</v>
      </c>
      <c r="O411" s="114"/>
    </row>
    <row r="412" spans="2:15" ht="35.1" customHeight="1">
      <c r="B412" s="7" t="s">
        <v>335</v>
      </c>
      <c r="O412" s="114"/>
    </row>
    <row r="413" spans="2:15" ht="35.1" customHeight="1">
      <c r="B413" s="4" t="s">
        <v>341</v>
      </c>
      <c r="O413" s="114"/>
    </row>
    <row r="414" spans="2:15" ht="35.1" customHeight="1">
      <c r="B414" s="4" t="s">
        <v>344</v>
      </c>
      <c r="O414" s="114"/>
    </row>
    <row r="415" spans="2:15" ht="35.1" customHeight="1">
      <c r="B415" s="4" t="s">
        <v>347</v>
      </c>
      <c r="O415" s="114"/>
    </row>
    <row r="416" spans="2:15" ht="35.1" customHeight="1">
      <c r="B416" s="4" t="s">
        <v>350</v>
      </c>
      <c r="O416" s="114"/>
    </row>
    <row r="417" spans="2:15" ht="35.1" customHeight="1">
      <c r="B417" s="4" t="s">
        <v>354</v>
      </c>
      <c r="O417" s="114"/>
    </row>
    <row r="418" spans="2:15" ht="35.1" customHeight="1">
      <c r="B418" s="4"/>
      <c r="O418" s="114"/>
    </row>
    <row r="419" spans="2:15" ht="35.1" customHeight="1">
      <c r="B419" s="6" t="s">
        <v>58</v>
      </c>
      <c r="O419" s="114"/>
    </row>
    <row r="420" spans="2:15" ht="35.1" customHeight="1">
      <c r="B420" s="7" t="s">
        <v>59</v>
      </c>
    </row>
    <row r="421" spans="2:15" ht="35.1" customHeight="1">
      <c r="B421" s="4" t="s">
        <v>361</v>
      </c>
    </row>
    <row r="422" spans="2:15" ht="35.1" customHeight="1">
      <c r="B422" s="4" t="s">
        <v>371</v>
      </c>
    </row>
    <row r="423" spans="2:15" ht="35.1" customHeight="1">
      <c r="B423" s="4" t="s">
        <v>379</v>
      </c>
    </row>
    <row r="424" spans="2:15" ht="35.1" customHeight="1">
      <c r="B424" s="4" t="s">
        <v>386</v>
      </c>
    </row>
    <row r="425" spans="2:15" ht="35.1" customHeight="1">
      <c r="B425" s="4" t="s">
        <v>395</v>
      </c>
    </row>
    <row r="426" spans="2:15" ht="35.1" customHeight="1">
      <c r="B426" s="7" t="s">
        <v>60</v>
      </c>
    </row>
    <row r="427" spans="2:15" ht="35.1" customHeight="1">
      <c r="B427" s="4" t="s">
        <v>362</v>
      </c>
    </row>
    <row r="428" spans="2:15" ht="35.1" customHeight="1">
      <c r="B428" s="4" t="s">
        <v>372</v>
      </c>
    </row>
    <row r="429" spans="2:15" ht="35.1" customHeight="1">
      <c r="B429" s="4" t="s">
        <v>104</v>
      </c>
    </row>
    <row r="430" spans="2:15" ht="35.1" customHeight="1">
      <c r="B430" s="4" t="s">
        <v>387</v>
      </c>
    </row>
    <row r="431" spans="2:15" ht="35.1" customHeight="1">
      <c r="B431" s="4" t="s">
        <v>396</v>
      </c>
    </row>
    <row r="432" spans="2:15" ht="35.1" customHeight="1">
      <c r="B432" s="4" t="s">
        <v>401</v>
      </c>
    </row>
    <row r="433" spans="2:2" ht="35.1" customHeight="1">
      <c r="B433" s="4" t="s">
        <v>405</v>
      </c>
    </row>
    <row r="434" spans="2:2" ht="35.1" customHeight="1">
      <c r="B434" s="7" t="s">
        <v>359</v>
      </c>
    </row>
    <row r="435" spans="2:2" ht="35.1" customHeight="1">
      <c r="B435" s="4" t="s">
        <v>180</v>
      </c>
    </row>
    <row r="436" spans="2:2" ht="35.1" customHeight="1">
      <c r="B436" s="4" t="s">
        <v>373</v>
      </c>
    </row>
    <row r="437" spans="2:2" ht="35.1" customHeight="1">
      <c r="B437" s="4" t="s">
        <v>380</v>
      </c>
    </row>
    <row r="438" spans="2:2" ht="35.1" customHeight="1">
      <c r="B438" s="4" t="s">
        <v>388</v>
      </c>
    </row>
    <row r="439" spans="2:2" ht="35.1" customHeight="1">
      <c r="B439" s="4" t="s">
        <v>397</v>
      </c>
    </row>
    <row r="440" spans="2:2" ht="35.1" customHeight="1">
      <c r="B440" s="4" t="s">
        <v>402</v>
      </c>
    </row>
    <row r="441" spans="2:2" ht="35.1" customHeight="1">
      <c r="B441" s="4" t="s">
        <v>406</v>
      </c>
    </row>
    <row r="442" spans="2:2" ht="35.1" customHeight="1">
      <c r="B442" s="4" t="s">
        <v>408</v>
      </c>
    </row>
    <row r="443" spans="2:2" ht="35.1" customHeight="1">
      <c r="B443" s="4" t="s">
        <v>410</v>
      </c>
    </row>
    <row r="444" spans="2:2" ht="35.1" customHeight="1">
      <c r="B444" s="7" t="s">
        <v>62</v>
      </c>
    </row>
    <row r="445" spans="2:2" ht="35.1" customHeight="1">
      <c r="B445" s="4" t="s">
        <v>363</v>
      </c>
    </row>
    <row r="446" spans="2:2" ht="35.1" customHeight="1">
      <c r="B446" s="4" t="s">
        <v>269</v>
      </c>
    </row>
    <row r="447" spans="2:2" ht="35.1" customHeight="1">
      <c r="B447" s="4" t="s">
        <v>381</v>
      </c>
    </row>
    <row r="448" spans="2:2" ht="35.1" customHeight="1">
      <c r="B448" s="4" t="s">
        <v>389</v>
      </c>
    </row>
    <row r="449" spans="2:2" ht="35.1" customHeight="1">
      <c r="B449" s="7" t="s">
        <v>63</v>
      </c>
    </row>
    <row r="450" spans="2:2" ht="35.1" customHeight="1">
      <c r="B450" s="4" t="s">
        <v>364</v>
      </c>
    </row>
    <row r="451" spans="2:2" ht="35.1" customHeight="1">
      <c r="B451" s="4" t="s">
        <v>259</v>
      </c>
    </row>
    <row r="452" spans="2:2" ht="35.1" customHeight="1">
      <c r="B452" s="4" t="s">
        <v>382</v>
      </c>
    </row>
    <row r="453" spans="2:2" ht="35.1" customHeight="1">
      <c r="B453" s="4" t="s">
        <v>390</v>
      </c>
    </row>
    <row r="454" spans="2:2" ht="35.1" customHeight="1">
      <c r="B454" s="7" t="s">
        <v>64</v>
      </c>
    </row>
    <row r="455" spans="2:2" ht="35.1" customHeight="1">
      <c r="B455" s="4" t="s">
        <v>365</v>
      </c>
    </row>
    <row r="456" spans="2:2" ht="35.1" customHeight="1">
      <c r="B456" s="4" t="s">
        <v>259</v>
      </c>
    </row>
    <row r="457" spans="2:2" ht="35.1" customHeight="1">
      <c r="B457" s="4" t="s">
        <v>105</v>
      </c>
    </row>
    <row r="458" spans="2:2" ht="35.1" customHeight="1">
      <c r="B458" s="4" t="s">
        <v>391</v>
      </c>
    </row>
    <row r="459" spans="2:2" ht="35.1" customHeight="1">
      <c r="B459" s="4" t="s">
        <v>398</v>
      </c>
    </row>
    <row r="460" spans="2:2" ht="35.1" customHeight="1">
      <c r="B460" s="7" t="s">
        <v>65</v>
      </c>
    </row>
    <row r="461" spans="2:2" ht="35.1" customHeight="1">
      <c r="B461" s="4" t="s">
        <v>366</v>
      </c>
    </row>
    <row r="462" spans="2:2" ht="35.1" customHeight="1">
      <c r="B462" s="4" t="s">
        <v>374</v>
      </c>
    </row>
    <row r="463" spans="2:2" ht="35.1" customHeight="1">
      <c r="B463" s="4" t="s">
        <v>115</v>
      </c>
    </row>
    <row r="464" spans="2:2" ht="35.1" customHeight="1">
      <c r="B464" s="4" t="s">
        <v>392</v>
      </c>
    </row>
    <row r="465" spans="2:23" ht="35.1" customHeight="1">
      <c r="B465" s="7" t="s">
        <v>66</v>
      </c>
    </row>
    <row r="466" spans="2:23" ht="35.1" customHeight="1">
      <c r="B466" s="4" t="s">
        <v>367</v>
      </c>
    </row>
    <row r="467" spans="2:23" ht="35.1" customHeight="1">
      <c r="B467" s="4" t="s">
        <v>375</v>
      </c>
    </row>
    <row r="468" spans="2:23" ht="35.1" customHeight="1">
      <c r="B468" s="4" t="s">
        <v>383</v>
      </c>
    </row>
    <row r="469" spans="2:23" ht="35.1" customHeight="1">
      <c r="B469" s="4" t="s">
        <v>317</v>
      </c>
    </row>
    <row r="470" spans="2:23" ht="35.1" customHeight="1">
      <c r="B470" s="4" t="s">
        <v>399</v>
      </c>
    </row>
    <row r="471" spans="2:23" s="422" customFormat="1" ht="35.1" customHeight="1">
      <c r="B471" s="421" t="s">
        <v>403</v>
      </c>
      <c r="U471"/>
      <c r="V471"/>
      <c r="W471"/>
    </row>
    <row r="472" spans="2:23" ht="35.1" customHeight="1">
      <c r="B472" s="4" t="s">
        <v>407</v>
      </c>
      <c r="U472" s="422"/>
      <c r="V472" s="422"/>
      <c r="W472" s="422"/>
    </row>
    <row r="473" spans="2:23" ht="35.1" customHeight="1">
      <c r="B473" s="4" t="s">
        <v>409</v>
      </c>
    </row>
    <row r="474" spans="2:23" ht="35.1" customHeight="1">
      <c r="B474" s="4"/>
    </row>
    <row r="475" spans="2:23" ht="35.1" customHeight="1">
      <c r="B475" s="7" t="s">
        <v>67</v>
      </c>
    </row>
    <row r="476" spans="2:23" ht="35.1" customHeight="1">
      <c r="B476" s="4" t="s">
        <v>368</v>
      </c>
    </row>
    <row r="477" spans="2:23" ht="35.1" customHeight="1">
      <c r="B477" s="4" t="s">
        <v>376</v>
      </c>
    </row>
    <row r="478" spans="2:23" ht="35.1" customHeight="1">
      <c r="B478" s="4" t="s">
        <v>283</v>
      </c>
    </row>
    <row r="479" spans="2:23" ht="35.1" customHeight="1">
      <c r="B479" s="4" t="s">
        <v>118</v>
      </c>
    </row>
    <row r="480" spans="2:23" ht="35.1" customHeight="1">
      <c r="B480" s="4" t="s">
        <v>400</v>
      </c>
    </row>
    <row r="481" spans="2:2" ht="35.1" customHeight="1">
      <c r="B481" s="4" t="s">
        <v>404</v>
      </c>
    </row>
    <row r="482" spans="2:2" ht="35.1" customHeight="1">
      <c r="B482" s="7" t="s">
        <v>360</v>
      </c>
    </row>
    <row r="483" spans="2:2" ht="35.1" customHeight="1">
      <c r="B483" s="4" t="s">
        <v>369</v>
      </c>
    </row>
    <row r="484" spans="2:2" ht="35.1" customHeight="1">
      <c r="B484" s="4" t="s">
        <v>377</v>
      </c>
    </row>
    <row r="485" spans="2:2" ht="35.1" customHeight="1">
      <c r="B485" s="4" t="s">
        <v>384</v>
      </c>
    </row>
    <row r="486" spans="2:2" ht="35.1" customHeight="1">
      <c r="B486" s="4" t="s">
        <v>393</v>
      </c>
    </row>
    <row r="487" spans="2:2" ht="35.1" customHeight="1">
      <c r="B487" s="7" t="s">
        <v>69</v>
      </c>
    </row>
    <row r="488" spans="2:2" ht="35.1" customHeight="1">
      <c r="B488" s="4" t="s">
        <v>370</v>
      </c>
    </row>
    <row r="489" spans="2:2" ht="35.1" customHeight="1">
      <c r="B489" s="4" t="s">
        <v>378</v>
      </c>
    </row>
    <row r="490" spans="2:2" ht="35.1" customHeight="1">
      <c r="B490" s="4" t="s">
        <v>385</v>
      </c>
    </row>
    <row r="491" spans="2:2" ht="35.1" customHeight="1">
      <c r="B491" s="4" t="s">
        <v>394</v>
      </c>
    </row>
    <row r="492" spans="2:2" ht="35.1" customHeight="1">
      <c r="B492" s="4"/>
    </row>
    <row r="493" spans="2:2" ht="35.1" customHeight="1">
      <c r="B493" s="6" t="s">
        <v>70</v>
      </c>
    </row>
    <row r="494" spans="2:2" ht="35.1" customHeight="1">
      <c r="B494" s="7" t="s">
        <v>70</v>
      </c>
    </row>
    <row r="495" spans="2:2" ht="35.1" customHeight="1">
      <c r="B495" s="4" t="s">
        <v>414</v>
      </c>
    </row>
    <row r="496" spans="2:2" ht="35.1" customHeight="1">
      <c r="B496" s="4" t="s">
        <v>424</v>
      </c>
    </row>
    <row r="497" spans="2:2" ht="35.1" customHeight="1">
      <c r="B497" s="4" t="s">
        <v>434</v>
      </c>
    </row>
    <row r="498" spans="2:2" ht="35.1" customHeight="1">
      <c r="B498" s="4" t="s">
        <v>442</v>
      </c>
    </row>
    <row r="499" spans="2:2" ht="35.1" customHeight="1">
      <c r="B499" s="4" t="s">
        <v>448</v>
      </c>
    </row>
    <row r="500" spans="2:2" ht="35.1" customHeight="1">
      <c r="B500" s="4" t="s">
        <v>452</v>
      </c>
    </row>
    <row r="501" spans="2:2" ht="35.1" customHeight="1">
      <c r="B501" s="4" t="s">
        <v>454</v>
      </c>
    </row>
    <row r="502" spans="2:2" ht="35.1" customHeight="1">
      <c r="B502" s="4" t="s">
        <v>456</v>
      </c>
    </row>
    <row r="503" spans="2:2" ht="35.1" customHeight="1">
      <c r="B503" s="4" t="s">
        <v>458</v>
      </c>
    </row>
    <row r="504" spans="2:2" ht="35.1" customHeight="1">
      <c r="B504" s="4" t="s">
        <v>459</v>
      </c>
    </row>
    <row r="505" spans="2:2" ht="35.1" customHeight="1">
      <c r="B505" s="4" t="s">
        <v>460</v>
      </c>
    </row>
    <row r="506" spans="2:2" ht="35.1" customHeight="1">
      <c r="B506" s="4" t="s">
        <v>461</v>
      </c>
    </row>
    <row r="507" spans="2:2" ht="35.1" customHeight="1">
      <c r="B507" s="4" t="s">
        <v>462</v>
      </c>
    </row>
    <row r="508" spans="2:2" ht="35.1" customHeight="1">
      <c r="B508" s="7" t="s">
        <v>72</v>
      </c>
    </row>
    <row r="509" spans="2:2" ht="35.1" customHeight="1">
      <c r="B509" s="4" t="s">
        <v>415</v>
      </c>
    </row>
    <row r="510" spans="2:2" ht="35.1" customHeight="1">
      <c r="B510" s="4" t="s">
        <v>425</v>
      </c>
    </row>
    <row r="511" spans="2:2" ht="35.1" customHeight="1">
      <c r="B511" s="4" t="s">
        <v>435</v>
      </c>
    </row>
    <row r="512" spans="2:2" ht="35.1" customHeight="1">
      <c r="B512" s="4" t="s">
        <v>123</v>
      </c>
    </row>
    <row r="513" spans="2:2" ht="35.1" customHeight="1">
      <c r="B513" s="4" t="s">
        <v>134</v>
      </c>
    </row>
    <row r="514" spans="2:2" ht="35.1" customHeight="1">
      <c r="B514" s="7" t="s">
        <v>411</v>
      </c>
    </row>
    <row r="515" spans="2:2" ht="35.1" customHeight="1">
      <c r="B515" s="4" t="s">
        <v>237</v>
      </c>
    </row>
    <row r="516" spans="2:2" ht="35.1" customHeight="1">
      <c r="B516" s="4" t="s">
        <v>426</v>
      </c>
    </row>
    <row r="517" spans="2:2" ht="35.1" customHeight="1">
      <c r="B517" s="4" t="s">
        <v>436</v>
      </c>
    </row>
    <row r="518" spans="2:2" ht="35.1" customHeight="1">
      <c r="B518" s="4" t="s">
        <v>443</v>
      </c>
    </row>
    <row r="519" spans="2:2" ht="35.1" customHeight="1">
      <c r="B519" s="4" t="s">
        <v>449</v>
      </c>
    </row>
    <row r="520" spans="2:2" ht="35.1" customHeight="1">
      <c r="B520" s="4" t="s">
        <v>453</v>
      </c>
    </row>
    <row r="521" spans="2:2" ht="35.1" customHeight="1">
      <c r="B521" s="4" t="s">
        <v>455</v>
      </c>
    </row>
    <row r="522" spans="2:2" ht="35.1" customHeight="1">
      <c r="B522" s="4" t="s">
        <v>457</v>
      </c>
    </row>
    <row r="523" spans="2:2" ht="35.1" customHeight="1">
      <c r="B523" s="7" t="s">
        <v>412</v>
      </c>
    </row>
    <row r="524" spans="2:2" ht="35.1" customHeight="1">
      <c r="B524" s="4" t="s">
        <v>416</v>
      </c>
    </row>
    <row r="525" spans="2:2" ht="35.1" customHeight="1">
      <c r="B525" s="4" t="s">
        <v>427</v>
      </c>
    </row>
    <row r="526" spans="2:2" ht="35.1" customHeight="1">
      <c r="B526" s="4" t="s">
        <v>113</v>
      </c>
    </row>
    <row r="527" spans="2:2" ht="35.1" customHeight="1">
      <c r="B527" s="7" t="s">
        <v>75</v>
      </c>
    </row>
    <row r="528" spans="2:2" ht="35.1" customHeight="1">
      <c r="B528" s="4" t="s">
        <v>417</v>
      </c>
    </row>
    <row r="529" spans="2:2" ht="35.1" customHeight="1">
      <c r="B529" s="4" t="s">
        <v>428</v>
      </c>
    </row>
    <row r="530" spans="2:2" ht="35.1" customHeight="1">
      <c r="B530" s="4" t="s">
        <v>437</v>
      </c>
    </row>
    <row r="531" spans="2:2" ht="35.1" customHeight="1">
      <c r="B531" s="4" t="s">
        <v>444</v>
      </c>
    </row>
    <row r="532" spans="2:2" ht="35.1" customHeight="1">
      <c r="B532" s="4" t="s">
        <v>450</v>
      </c>
    </row>
    <row r="533" spans="2:2" ht="35.1" customHeight="1">
      <c r="B533" s="7" t="s">
        <v>76</v>
      </c>
    </row>
    <row r="534" spans="2:2" ht="35.1" customHeight="1">
      <c r="B534" s="4" t="s">
        <v>418</v>
      </c>
    </row>
    <row r="535" spans="2:2" ht="35.1" customHeight="1">
      <c r="B535" s="4" t="s">
        <v>429</v>
      </c>
    </row>
    <row r="536" spans="2:2" ht="35.1" customHeight="1">
      <c r="B536" s="4" t="s">
        <v>438</v>
      </c>
    </row>
    <row r="537" spans="2:2" ht="35.1" customHeight="1">
      <c r="B537" s="7" t="s">
        <v>77</v>
      </c>
    </row>
    <row r="538" spans="2:2" ht="35.1" customHeight="1">
      <c r="B538" s="4" t="s">
        <v>419</v>
      </c>
    </row>
    <row r="539" spans="2:2" ht="35.1" customHeight="1">
      <c r="B539" s="4" t="s">
        <v>430</v>
      </c>
    </row>
    <row r="540" spans="2:2" ht="35.1" customHeight="1">
      <c r="B540" s="4" t="s">
        <v>439</v>
      </c>
    </row>
    <row r="541" spans="2:2" ht="35.1" customHeight="1">
      <c r="B541" s="4" t="s">
        <v>445</v>
      </c>
    </row>
    <row r="542" spans="2:2" ht="35.1" customHeight="1">
      <c r="B542" s="7" t="s">
        <v>413</v>
      </c>
    </row>
    <row r="543" spans="2:2" ht="35.1" customHeight="1">
      <c r="B543" s="4" t="s">
        <v>420</v>
      </c>
    </row>
    <row r="544" spans="2:2" ht="35.1" customHeight="1">
      <c r="B544" s="4" t="s">
        <v>431</v>
      </c>
    </row>
    <row r="545" spans="2:2" ht="35.1" customHeight="1">
      <c r="B545" s="4" t="s">
        <v>440</v>
      </c>
    </row>
    <row r="546" spans="2:2" ht="35.1" customHeight="1">
      <c r="B546" s="4" t="s">
        <v>446</v>
      </c>
    </row>
    <row r="547" spans="2:2" ht="35.1" customHeight="1">
      <c r="B547" s="4" t="s">
        <v>451</v>
      </c>
    </row>
    <row r="548" spans="2:2" ht="35.1" customHeight="1">
      <c r="B548" s="7" t="s">
        <v>79</v>
      </c>
    </row>
    <row r="549" spans="2:2" ht="35.1" customHeight="1">
      <c r="B549" s="4" t="s">
        <v>421</v>
      </c>
    </row>
    <row r="550" spans="2:2" ht="35.1" customHeight="1">
      <c r="B550" s="7" t="s">
        <v>80</v>
      </c>
    </row>
    <row r="551" spans="2:2" ht="35.1" customHeight="1">
      <c r="B551" s="4" t="s">
        <v>422</v>
      </c>
    </row>
    <row r="552" spans="2:2" ht="35.1" customHeight="1">
      <c r="B552" s="4" t="s">
        <v>432</v>
      </c>
    </row>
    <row r="553" spans="2:2" ht="35.1" customHeight="1">
      <c r="B553" s="4" t="s">
        <v>441</v>
      </c>
    </row>
    <row r="554" spans="2:2" ht="35.1" customHeight="1">
      <c r="B554" s="4" t="s">
        <v>447</v>
      </c>
    </row>
    <row r="555" spans="2:2" ht="35.1" customHeight="1">
      <c r="B555" s="7" t="s">
        <v>81</v>
      </c>
    </row>
    <row r="556" spans="2:2" ht="35.1" customHeight="1">
      <c r="B556" s="4" t="s">
        <v>423</v>
      </c>
    </row>
    <row r="557" spans="2:2" ht="35.1" customHeight="1">
      <c r="B557" s="4" t="s">
        <v>433</v>
      </c>
    </row>
    <row r="558" spans="2:2" ht="35.1" customHeight="1">
      <c r="B558" s="4"/>
    </row>
    <row r="559" spans="2:2" ht="35.1" customHeight="1">
      <c r="B559" s="6" t="s">
        <v>463</v>
      </c>
    </row>
    <row r="560" spans="2:2" ht="35.1" customHeight="1">
      <c r="B560" s="7" t="s">
        <v>463</v>
      </c>
    </row>
    <row r="561" spans="2:2" ht="35.1" customHeight="1">
      <c r="B561" s="4" t="s">
        <v>465</v>
      </c>
    </row>
    <row r="562" spans="2:2" ht="35.1" customHeight="1">
      <c r="B562" s="4" t="s">
        <v>471</v>
      </c>
    </row>
    <row r="563" spans="2:2" ht="35.1" customHeight="1">
      <c r="B563" s="4" t="s">
        <v>476</v>
      </c>
    </row>
    <row r="564" spans="2:2" ht="35.1" customHeight="1">
      <c r="B564" s="4" t="s">
        <v>482</v>
      </c>
    </row>
    <row r="565" spans="2:2" ht="35.1" customHeight="1">
      <c r="B565" s="7" t="s">
        <v>84</v>
      </c>
    </row>
    <row r="566" spans="2:2" ht="35.1" customHeight="1">
      <c r="B566" s="4" t="s">
        <v>466</v>
      </c>
    </row>
    <row r="567" spans="2:2" ht="35.1" customHeight="1">
      <c r="B567" s="4" t="s">
        <v>472</v>
      </c>
    </row>
    <row r="568" spans="2:2" ht="35.1" customHeight="1">
      <c r="B568" s="4" t="s">
        <v>477</v>
      </c>
    </row>
    <row r="569" spans="2:2" ht="35.1" customHeight="1">
      <c r="B569" s="4" t="s">
        <v>483</v>
      </c>
    </row>
    <row r="570" spans="2:2" ht="35.1" customHeight="1">
      <c r="B570" s="4" t="s">
        <v>486</v>
      </c>
    </row>
    <row r="571" spans="2:2" ht="35.1" customHeight="1">
      <c r="B571" s="4" t="s">
        <v>392</v>
      </c>
    </row>
    <row r="572" spans="2:2" ht="35.1" customHeight="1">
      <c r="B572" s="7" t="s">
        <v>85</v>
      </c>
    </row>
    <row r="573" spans="2:2" ht="35.1" customHeight="1">
      <c r="B573" s="4" t="s">
        <v>467</v>
      </c>
    </row>
    <row r="574" spans="2:2" ht="35.1" customHeight="1">
      <c r="B574" s="4" t="s">
        <v>473</v>
      </c>
    </row>
    <row r="575" spans="2:2" ht="35.1" customHeight="1">
      <c r="B575" s="4" t="s">
        <v>478</v>
      </c>
    </row>
    <row r="576" spans="2:2" ht="35.1" customHeight="1">
      <c r="B576" s="4" t="s">
        <v>484</v>
      </c>
    </row>
    <row r="577" spans="2:2" ht="35.1" customHeight="1">
      <c r="B577" s="4" t="s">
        <v>487</v>
      </c>
    </row>
    <row r="578" spans="2:2" ht="35.1" customHeight="1">
      <c r="B578" s="4" t="s">
        <v>489</v>
      </c>
    </row>
    <row r="579" spans="2:2" ht="35.1" customHeight="1">
      <c r="B579" s="7" t="s">
        <v>86</v>
      </c>
    </row>
    <row r="580" spans="2:2" ht="35.1" customHeight="1">
      <c r="B580" s="4" t="s">
        <v>468</v>
      </c>
    </row>
    <row r="581" spans="2:2" ht="35.1" customHeight="1">
      <c r="B581" s="4" t="s">
        <v>474</v>
      </c>
    </row>
    <row r="582" spans="2:2" ht="35.1" customHeight="1">
      <c r="B582" s="4" t="s">
        <v>479</v>
      </c>
    </row>
    <row r="583" spans="2:2" ht="35.1" customHeight="1">
      <c r="B583" s="7" t="s">
        <v>87</v>
      </c>
    </row>
    <row r="584" spans="2:2" ht="35.1" customHeight="1">
      <c r="B584" s="4" t="s">
        <v>469</v>
      </c>
    </row>
    <row r="585" spans="2:2" ht="35.1" customHeight="1">
      <c r="B585" s="4" t="s">
        <v>475</v>
      </c>
    </row>
    <row r="586" spans="2:2" ht="35.1" customHeight="1">
      <c r="B586" s="4" t="s">
        <v>480</v>
      </c>
    </row>
    <row r="587" spans="2:2" ht="35.1" customHeight="1">
      <c r="B587" s="7" t="s">
        <v>464</v>
      </c>
    </row>
    <row r="588" spans="2:2" ht="35.1" customHeight="1">
      <c r="B588" s="4" t="s">
        <v>470</v>
      </c>
    </row>
    <row r="589" spans="2:2" ht="35.1" customHeight="1">
      <c r="B589" s="4" t="s">
        <v>151</v>
      </c>
    </row>
    <row r="590" spans="2:2" ht="35.1" customHeight="1">
      <c r="B590" s="4" t="s">
        <v>481</v>
      </c>
    </row>
    <row r="591" spans="2:2" ht="35.1" customHeight="1">
      <c r="B591" s="4" t="s">
        <v>485</v>
      </c>
    </row>
    <row r="592" spans="2:2" ht="35.1" customHeight="1">
      <c r="B592" s="4" t="s">
        <v>488</v>
      </c>
    </row>
    <row r="594" spans="2:9" ht="35.1" customHeight="1">
      <c r="B594" s="134" t="s">
        <v>1103</v>
      </c>
      <c r="C594" s="124" t="s">
        <v>1104</v>
      </c>
      <c r="D594" s="125" t="s">
        <v>1105</v>
      </c>
    </row>
    <row r="595" spans="2:9" ht="20.100000000000001" customHeight="1">
      <c r="B595" s="128" t="s">
        <v>1106</v>
      </c>
      <c r="C595" s="127">
        <f>+(100%/D595)+1</f>
        <v>6</v>
      </c>
      <c r="D595" s="126">
        <v>0.2</v>
      </c>
      <c r="F595" s="68">
        <v>3</v>
      </c>
      <c r="G595" s="129">
        <f>+D607</f>
        <v>0.5</v>
      </c>
      <c r="H595" s="129"/>
    </row>
    <row r="596" spans="2:9" ht="20.100000000000001" customHeight="1">
      <c r="B596" s="128" t="s">
        <v>1107</v>
      </c>
      <c r="C596" s="127">
        <f>+C595</f>
        <v>6</v>
      </c>
      <c r="D596" s="126">
        <f>+D595</f>
        <v>0.2</v>
      </c>
      <c r="F596" s="68">
        <v>4</v>
      </c>
      <c r="G596" s="129">
        <f>+D604</f>
        <v>0.33</v>
      </c>
      <c r="H596" s="129"/>
    </row>
    <row r="597" spans="2:9" ht="20.100000000000001" customHeight="1">
      <c r="B597" s="128" t="s">
        <v>1108</v>
      </c>
      <c r="C597" s="127">
        <f t="shared" ref="C597:C599" si="1">+C596</f>
        <v>6</v>
      </c>
      <c r="D597" s="126">
        <f t="shared" ref="D597:D599" si="2">+D596</f>
        <v>0.2</v>
      </c>
      <c r="F597" s="68">
        <v>5</v>
      </c>
      <c r="G597" s="129">
        <f>+D600</f>
        <v>0.25</v>
      </c>
      <c r="H597" s="129"/>
    </row>
    <row r="598" spans="2:9" ht="20.100000000000001" customHeight="1">
      <c r="B598" s="128" t="s">
        <v>1109</v>
      </c>
      <c r="C598" s="127">
        <f t="shared" si="1"/>
        <v>6</v>
      </c>
      <c r="D598" s="126">
        <f t="shared" si="2"/>
        <v>0.2</v>
      </c>
      <c r="F598" s="130">
        <v>6</v>
      </c>
      <c r="G598" s="131">
        <f>+D595</f>
        <v>0.2</v>
      </c>
      <c r="H598" s="129"/>
    </row>
    <row r="599" spans="2:9" ht="20.100000000000001" customHeight="1">
      <c r="B599" s="128" t="s">
        <v>1110</v>
      </c>
      <c r="C599" s="127">
        <f t="shared" si="1"/>
        <v>6</v>
      </c>
      <c r="D599" s="126">
        <f t="shared" si="2"/>
        <v>0.2</v>
      </c>
      <c r="F599" s="68"/>
      <c r="G599" s="68"/>
      <c r="H599" s="68"/>
    </row>
    <row r="600" spans="2:9" ht="20.100000000000001" customHeight="1">
      <c r="B600" s="128" t="s">
        <v>1111</v>
      </c>
      <c r="C600" s="127">
        <f>+(100%/D600)+1</f>
        <v>5</v>
      </c>
      <c r="D600" s="126">
        <v>0.25</v>
      </c>
      <c r="F600" s="127">
        <f>+(100%/G600)+1</f>
        <v>4.125</v>
      </c>
      <c r="G600" s="129">
        <f>AVERAGE(G595:G598)</f>
        <v>0.32</v>
      </c>
      <c r="H600" s="129"/>
    </row>
    <row r="601" spans="2:9" ht="20.100000000000001" customHeight="1">
      <c r="B601" s="128" t="s">
        <v>1112</v>
      </c>
      <c r="C601" s="127">
        <f>+C600</f>
        <v>5</v>
      </c>
      <c r="D601" s="126">
        <f>+D600</f>
        <v>0.25</v>
      </c>
    </row>
    <row r="602" spans="2:9" ht="20.100000000000001" customHeight="1">
      <c r="B602" s="128" t="s">
        <v>1113</v>
      </c>
      <c r="C602" s="127">
        <f t="shared" ref="C602:C603" si="3">+C601</f>
        <v>5</v>
      </c>
      <c r="D602" s="126">
        <f t="shared" ref="D602:D603" si="4">+D601</f>
        <v>0.25</v>
      </c>
      <c r="G602" s="119" t="s">
        <v>1114</v>
      </c>
      <c r="H602" s="119"/>
      <c r="I602" s="10" t="s">
        <v>1115</v>
      </c>
    </row>
    <row r="603" spans="2:9" ht="20.100000000000001" customHeight="1">
      <c r="B603" s="128" t="s">
        <v>1116</v>
      </c>
      <c r="C603" s="127">
        <f t="shared" si="3"/>
        <v>5</v>
      </c>
      <c r="D603" s="126">
        <f t="shared" si="4"/>
        <v>0.25</v>
      </c>
      <c r="G603" s="71" t="s">
        <v>1117</v>
      </c>
      <c r="H603" s="71"/>
      <c r="I603" s="44">
        <v>1</v>
      </c>
    </row>
    <row r="604" spans="2:9" ht="20.100000000000001" customHeight="1">
      <c r="B604" s="128" t="s">
        <v>1118</v>
      </c>
      <c r="C604" s="127">
        <f>+ROUND((100%/D604)+1,0)</f>
        <v>4</v>
      </c>
      <c r="D604" s="126">
        <v>0.33</v>
      </c>
      <c r="G604" s="71" t="s">
        <v>1119</v>
      </c>
      <c r="H604" s="71"/>
      <c r="I604" s="44">
        <v>2</v>
      </c>
    </row>
    <row r="605" spans="2:9" ht="20.100000000000001" customHeight="1">
      <c r="B605" s="128" t="s">
        <v>1120</v>
      </c>
      <c r="C605" s="127">
        <f>+C604</f>
        <v>4</v>
      </c>
      <c r="D605" s="126">
        <f>+D604</f>
        <v>0.33</v>
      </c>
      <c r="G605" s="71" t="s">
        <v>1121</v>
      </c>
      <c r="H605" s="71"/>
      <c r="I605" s="44">
        <v>3</v>
      </c>
    </row>
    <row r="606" spans="2:9" ht="20.100000000000001" customHeight="1">
      <c r="B606" s="128" t="s">
        <v>1122</v>
      </c>
      <c r="C606" s="127">
        <f>+C605</f>
        <v>4</v>
      </c>
      <c r="D606" s="126">
        <f>+D605</f>
        <v>0.33</v>
      </c>
      <c r="G606" s="71" t="s">
        <v>1123</v>
      </c>
      <c r="H606" s="71"/>
      <c r="I606" s="44">
        <v>4</v>
      </c>
    </row>
    <row r="607" spans="2:9" ht="20.100000000000001" customHeight="1">
      <c r="B607" s="184" t="s">
        <v>1124</v>
      </c>
      <c r="C607" s="127">
        <f>+(100%/D607)+1</f>
        <v>3</v>
      </c>
      <c r="D607" s="126">
        <v>0.5</v>
      </c>
    </row>
    <row r="608" spans="2:9" ht="20.100000000000001" customHeight="1">
      <c r="B608" s="185" t="s">
        <v>1125</v>
      </c>
      <c r="C608" s="186">
        <f>+C607</f>
        <v>3</v>
      </c>
      <c r="D608" s="187">
        <f>+D607</f>
        <v>0.5</v>
      </c>
    </row>
    <row r="609" spans="2:13" ht="20.100000000000001" customHeight="1">
      <c r="B609" s="128" t="s">
        <v>1126</v>
      </c>
      <c r="C609" s="133">
        <f>+(100%/D609)+1</f>
        <v>4.125</v>
      </c>
      <c r="D609" s="132">
        <f>+G600</f>
        <v>0.32</v>
      </c>
    </row>
    <row r="610" spans="2:13" ht="35.1" customHeight="1">
      <c r="B610" s="200" t="s">
        <v>1127</v>
      </c>
    </row>
    <row r="611" spans="2:13" ht="35.1" customHeight="1">
      <c r="B611" s="595">
        <f>+' FMT 104 TOMA DATOS'!I10</f>
        <v>0</v>
      </c>
      <c r="C611" s="596">
        <f>+' FMT 104 TOMA DATOS'!H11</f>
        <v>0</v>
      </c>
    </row>
    <row r="612" spans="2:13" ht="35.1" customHeight="1">
      <c r="B612" s="595">
        <f>+' FMT 104 TOMA DATOS'!M12</f>
        <v>0</v>
      </c>
      <c r="C612" s="597">
        <f>+' FMT 104 TOMA DATOS'!X13</f>
        <v>0</v>
      </c>
    </row>
    <row r="613" spans="2:13" ht="35.1" customHeight="1">
      <c r="B613" s="595"/>
      <c r="C613" s="597"/>
    </row>
    <row r="614" spans="2:13" ht="35.1" customHeight="1">
      <c r="B614" s="200" t="s">
        <v>1128</v>
      </c>
      <c r="C614" s="38"/>
      <c r="F614" s="625" t="s">
        <v>1129</v>
      </c>
      <c r="G614" s="625"/>
      <c r="H614" s="254"/>
      <c r="I614" s="254" t="s">
        <v>1130</v>
      </c>
    </row>
    <row r="615" spans="2:13" ht="42" customHeight="1">
      <c r="B615" s="200"/>
      <c r="C615" s="38"/>
      <c r="F615" s="253" t="s">
        <v>1131</v>
      </c>
      <c r="G615" s="253" t="s">
        <v>1132</v>
      </c>
      <c r="H615" s="253"/>
    </row>
    <row r="616" spans="2:13" ht="20.100000000000001" customHeight="1">
      <c r="C616" s="38"/>
      <c r="D616" s="249" t="s">
        <v>523</v>
      </c>
      <c r="E616" s="249" t="s">
        <v>1104</v>
      </c>
      <c r="F616" s="68">
        <v>1</v>
      </c>
      <c r="G616" s="68">
        <v>2</v>
      </c>
      <c r="H616" s="68"/>
      <c r="I616" s="250"/>
      <c r="J616" s="249" t="s">
        <v>1104</v>
      </c>
      <c r="L616" s="250"/>
      <c r="M616" s="250"/>
    </row>
    <row r="617" spans="2:13" ht="20.100000000000001" customHeight="1">
      <c r="B617" s="67" t="s">
        <v>1133</v>
      </c>
      <c r="C617" s="431" t="s">
        <v>732</v>
      </c>
      <c r="D617" s="115" t="s">
        <v>1134</v>
      </c>
      <c r="E617" s="433">
        <f>1/4</f>
        <v>0.25</v>
      </c>
      <c r="F617" s="117">
        <f>+E617*$F$630</f>
        <v>115550</v>
      </c>
      <c r="G617" s="117">
        <f>+F617</f>
        <v>115550</v>
      </c>
      <c r="H617" s="251"/>
      <c r="I617" s="251">
        <f t="shared" ref="I617:I628" si="5">+$F$630*J617</f>
        <v>173325</v>
      </c>
      <c r="J617" s="263">
        <f>3/8</f>
        <v>0.375</v>
      </c>
    </row>
    <row r="618" spans="2:13" ht="20.100000000000001" customHeight="1">
      <c r="B618" s="67" t="s">
        <v>1135</v>
      </c>
      <c r="C618" s="431" t="s">
        <v>1136</v>
      </c>
      <c r="D618" s="115" t="s">
        <v>1137</v>
      </c>
      <c r="E618" s="433">
        <f>1/4</f>
        <v>0.25</v>
      </c>
      <c r="F618" s="117">
        <f t="shared" ref="F618:F628" si="6">+E618*$F$630</f>
        <v>115550</v>
      </c>
      <c r="G618" s="117">
        <f>+F618/2</f>
        <v>57775</v>
      </c>
      <c r="H618" s="251"/>
      <c r="I618" s="251">
        <f t="shared" si="5"/>
        <v>173325</v>
      </c>
      <c r="J618" s="263">
        <f t="shared" ref="J618:J621" si="7">3/8</f>
        <v>0.375</v>
      </c>
    </row>
    <row r="619" spans="2:13" ht="20.100000000000001" customHeight="1">
      <c r="B619" s="67" t="s">
        <v>1138</v>
      </c>
      <c r="C619" s="431" t="s">
        <v>1139</v>
      </c>
      <c r="D619" s="115" t="s">
        <v>1140</v>
      </c>
      <c r="E619" s="433">
        <f>1/4</f>
        <v>0.25</v>
      </c>
      <c r="F619" s="117">
        <f t="shared" si="6"/>
        <v>115550</v>
      </c>
      <c r="G619" s="117">
        <f>+F619/2</f>
        <v>57775</v>
      </c>
      <c r="H619" s="251"/>
      <c r="I619" s="251">
        <f t="shared" si="5"/>
        <v>173325</v>
      </c>
      <c r="J619" s="263">
        <f t="shared" si="7"/>
        <v>0.375</v>
      </c>
    </row>
    <row r="620" spans="2:13" ht="20.100000000000001" customHeight="1">
      <c r="B620" s="67" t="s">
        <v>1141</v>
      </c>
      <c r="C620" s="431" t="s">
        <v>735</v>
      </c>
      <c r="D620" s="115" t="s">
        <v>1142</v>
      </c>
      <c r="E620" s="433">
        <f>1/4</f>
        <v>0.25</v>
      </c>
      <c r="F620" s="117">
        <f t="shared" si="6"/>
        <v>115550</v>
      </c>
      <c r="G620" s="117">
        <f>+F620</f>
        <v>115550</v>
      </c>
      <c r="H620" s="251"/>
      <c r="I620" s="251">
        <f t="shared" si="5"/>
        <v>173325</v>
      </c>
      <c r="J620" s="263">
        <f t="shared" si="7"/>
        <v>0.375</v>
      </c>
    </row>
    <row r="621" spans="2:13" ht="20.100000000000001" customHeight="1">
      <c r="B621" s="67" t="s">
        <v>1143</v>
      </c>
      <c r="C621" s="431" t="s">
        <v>1144</v>
      </c>
      <c r="D621" s="115" t="s">
        <v>1145</v>
      </c>
      <c r="E621" s="433">
        <f>1/8</f>
        <v>0.125</v>
      </c>
      <c r="F621" s="117">
        <f t="shared" si="6"/>
        <v>57775</v>
      </c>
      <c r="G621" s="117">
        <f>+F621</f>
        <v>57775</v>
      </c>
      <c r="H621" s="251"/>
      <c r="I621" s="251">
        <f t="shared" si="5"/>
        <v>173325</v>
      </c>
      <c r="J621" s="263">
        <f t="shared" si="7"/>
        <v>0.375</v>
      </c>
    </row>
    <row r="622" spans="2:13" ht="20.100000000000001" customHeight="1">
      <c r="B622" s="67" t="s">
        <v>1146</v>
      </c>
      <c r="C622" s="431" t="s">
        <v>1147</v>
      </c>
      <c r="D622" s="115" t="s">
        <v>1145</v>
      </c>
      <c r="E622" s="433">
        <f>1/2</f>
        <v>0.5</v>
      </c>
      <c r="F622" s="117">
        <f t="shared" si="6"/>
        <v>231100</v>
      </c>
      <c r="G622" s="117">
        <f>+F622</f>
        <v>231100</v>
      </c>
      <c r="H622" s="251"/>
      <c r="I622" s="251">
        <f t="shared" si="5"/>
        <v>346650</v>
      </c>
      <c r="J622" s="263">
        <f>3/4</f>
        <v>0.75</v>
      </c>
    </row>
    <row r="623" spans="2:13" ht="20.100000000000001" customHeight="1">
      <c r="B623" s="67" t="s">
        <v>1148</v>
      </c>
      <c r="C623" s="431" t="s">
        <v>1149</v>
      </c>
      <c r="D623" s="115" t="s">
        <v>1150</v>
      </c>
      <c r="E623" s="433">
        <f>1/4</f>
        <v>0.25</v>
      </c>
      <c r="F623" s="117">
        <f t="shared" si="6"/>
        <v>115550</v>
      </c>
      <c r="G623" s="117">
        <f>+(F623/4)*3</f>
        <v>86662.5</v>
      </c>
      <c r="H623" s="251"/>
      <c r="I623" s="251">
        <f t="shared" si="5"/>
        <v>173325</v>
      </c>
      <c r="J623" s="263">
        <f>3/8</f>
        <v>0.375</v>
      </c>
    </row>
    <row r="624" spans="2:13" ht="20.100000000000001" customHeight="1">
      <c r="B624" s="67" t="s">
        <v>1151</v>
      </c>
      <c r="C624" s="431" t="s">
        <v>1152</v>
      </c>
      <c r="D624" s="115" t="s">
        <v>1150</v>
      </c>
      <c r="E624" s="433">
        <f>1/2</f>
        <v>0.5</v>
      </c>
      <c r="F624" s="117">
        <f t="shared" si="6"/>
        <v>231100</v>
      </c>
      <c r="G624" s="117">
        <f>+(F624/4)*3</f>
        <v>173325</v>
      </c>
      <c r="H624" s="251"/>
      <c r="I624" s="251">
        <f t="shared" si="5"/>
        <v>288875</v>
      </c>
      <c r="J624" s="263">
        <f>5/8</f>
        <v>0.625</v>
      </c>
    </row>
    <row r="625" spans="2:10" ht="20.100000000000001" customHeight="1">
      <c r="B625" s="67" t="s">
        <v>1153</v>
      </c>
      <c r="C625" s="431" t="s">
        <v>1154</v>
      </c>
      <c r="D625" s="115" t="s">
        <v>1150</v>
      </c>
      <c r="E625" s="433">
        <f>1/2</f>
        <v>0.5</v>
      </c>
      <c r="F625" s="117">
        <f t="shared" si="6"/>
        <v>231100</v>
      </c>
      <c r="G625" s="117">
        <f>+F625</f>
        <v>231100</v>
      </c>
      <c r="H625" s="251"/>
      <c r="I625" s="251">
        <f t="shared" si="5"/>
        <v>346650</v>
      </c>
      <c r="J625" s="263">
        <f>3/4</f>
        <v>0.75</v>
      </c>
    </row>
    <row r="626" spans="2:10" ht="20.100000000000001" customHeight="1">
      <c r="B626" s="67" t="s">
        <v>1155</v>
      </c>
      <c r="C626" s="431" t="s">
        <v>1154</v>
      </c>
      <c r="D626" s="115" t="s">
        <v>1150</v>
      </c>
      <c r="E626" s="433">
        <f>1/2</f>
        <v>0.5</v>
      </c>
      <c r="F626" s="117">
        <f t="shared" si="6"/>
        <v>231100</v>
      </c>
      <c r="G626" s="117">
        <f>+F626</f>
        <v>231100</v>
      </c>
      <c r="H626" s="251"/>
      <c r="I626" s="251">
        <f t="shared" si="5"/>
        <v>346650</v>
      </c>
      <c r="J626" s="263">
        <f t="shared" ref="J626:J627" si="8">3/4</f>
        <v>0.75</v>
      </c>
    </row>
    <row r="627" spans="2:10" ht="20.100000000000001" customHeight="1">
      <c r="B627" s="66" t="s">
        <v>1156</v>
      </c>
      <c r="C627" s="432" t="s">
        <v>1157</v>
      </c>
      <c r="D627" s="66" t="s">
        <v>1150</v>
      </c>
      <c r="E627" s="434">
        <f>1/2</f>
        <v>0.5</v>
      </c>
      <c r="F627" s="435">
        <f t="shared" si="6"/>
        <v>231100</v>
      </c>
      <c r="G627" s="435">
        <f t="shared" ref="G627:G628" si="9">+F627</f>
        <v>231100</v>
      </c>
      <c r="H627" s="252"/>
      <c r="I627" s="251">
        <f t="shared" si="5"/>
        <v>346650</v>
      </c>
      <c r="J627" s="263">
        <f t="shared" si="8"/>
        <v>0.75</v>
      </c>
    </row>
    <row r="628" spans="2:10" ht="20.100000000000001" customHeight="1">
      <c r="B628" s="66" t="s">
        <v>1158</v>
      </c>
      <c r="C628" s="432" t="s">
        <v>1159</v>
      </c>
      <c r="D628" s="66" t="s">
        <v>1150</v>
      </c>
      <c r="E628" s="434">
        <f>1/4</f>
        <v>0.25</v>
      </c>
      <c r="F628" s="435">
        <f t="shared" si="6"/>
        <v>115550</v>
      </c>
      <c r="G628" s="435">
        <f t="shared" si="9"/>
        <v>115550</v>
      </c>
      <c r="H628" s="252"/>
      <c r="I628" s="251">
        <f t="shared" si="5"/>
        <v>173325</v>
      </c>
      <c r="J628" s="263">
        <f>3/8</f>
        <v>0.375</v>
      </c>
    </row>
    <row r="629" spans="2:10" ht="35.1" customHeight="1" thickBot="1">
      <c r="C629" s="38"/>
      <c r="E629" s="210"/>
    </row>
    <row r="630" spans="2:10" ht="35.1" customHeight="1" thickBot="1">
      <c r="B630" s="216" t="s">
        <v>1160</v>
      </c>
      <c r="C630" s="216"/>
      <c r="D630" s="216"/>
      <c r="F630" s="622">
        <v>462200</v>
      </c>
      <c r="G630" s="623"/>
      <c r="H630" s="623"/>
      <c r="I630" s="624"/>
    </row>
    <row r="631" spans="2:10" ht="35.1" customHeight="1">
      <c r="E631" s="210"/>
    </row>
    <row r="632" spans="2:10" ht="35.1" customHeight="1">
      <c r="F632" s="9" t="s">
        <v>523</v>
      </c>
      <c r="H632" s="43" t="s">
        <v>644</v>
      </c>
      <c r="I632" s="43" t="s">
        <v>645</v>
      </c>
    </row>
    <row r="633" spans="2:10" ht="35.1" customHeight="1">
      <c r="E633" s="210"/>
      <c r="F633" s="11" t="s">
        <v>533</v>
      </c>
      <c r="H633" s="10" t="s">
        <v>1161</v>
      </c>
      <c r="I633" s="44">
        <v>1</v>
      </c>
      <c r="J633">
        <v>2018</v>
      </c>
    </row>
    <row r="634" spans="2:10" ht="35.1" customHeight="1">
      <c r="F634" s="11" t="s">
        <v>536</v>
      </c>
      <c r="H634" s="10" t="s">
        <v>1162</v>
      </c>
      <c r="I634" s="44">
        <f>1+I633</f>
        <v>2</v>
      </c>
      <c r="J634">
        <v>2019</v>
      </c>
    </row>
    <row r="635" spans="2:10" ht="35.1" customHeight="1">
      <c r="E635" s="210"/>
      <c r="F635" s="11" t="s">
        <v>540</v>
      </c>
      <c r="H635" s="10" t="s">
        <v>1163</v>
      </c>
      <c r="I635" s="44">
        <f t="shared" ref="I635:I663" si="10">1+I634</f>
        <v>3</v>
      </c>
      <c r="J635">
        <v>2020</v>
      </c>
    </row>
    <row r="636" spans="2:10" ht="35.1" customHeight="1">
      <c r="F636" s="11" t="s">
        <v>544</v>
      </c>
      <c r="H636" s="10" t="s">
        <v>1164</v>
      </c>
      <c r="I636" s="44">
        <f t="shared" si="10"/>
        <v>4</v>
      </c>
      <c r="J636">
        <v>2021</v>
      </c>
    </row>
    <row r="637" spans="2:10" ht="35.1" customHeight="1">
      <c r="F637" s="11" t="s">
        <v>547</v>
      </c>
      <c r="H637" s="10" t="s">
        <v>1165</v>
      </c>
      <c r="I637" s="44">
        <f t="shared" si="10"/>
        <v>5</v>
      </c>
      <c r="J637">
        <v>2022</v>
      </c>
    </row>
    <row r="638" spans="2:10" ht="35.1" customHeight="1">
      <c r="B638" s="200" t="s">
        <v>1166</v>
      </c>
      <c r="F638" s="11" t="s">
        <v>551</v>
      </c>
      <c r="H638" s="10" t="s">
        <v>1167</v>
      </c>
      <c r="I638" s="44">
        <f t="shared" si="10"/>
        <v>6</v>
      </c>
      <c r="J638">
        <v>2023</v>
      </c>
    </row>
    <row r="639" spans="2:10" ht="35.1" customHeight="1">
      <c r="B639" s="66">
        <f>+' FMT 104 TOMA DATOS'!J23</f>
        <v>0</v>
      </c>
      <c r="C639" s="594">
        <f>+' FMT 104 TOMA DATOS'!F24</f>
        <v>0</v>
      </c>
      <c r="F639" s="11" t="s">
        <v>554</v>
      </c>
      <c r="H639" s="10" t="s">
        <v>1168</v>
      </c>
      <c r="I639" s="44">
        <f t="shared" si="10"/>
        <v>7</v>
      </c>
      <c r="J639">
        <v>2024</v>
      </c>
    </row>
    <row r="640" spans="2:10" ht="35.1" customHeight="1">
      <c r="B640" s="66">
        <f>+' FMT 104 TOMA DATOS'!T24</f>
        <v>0</v>
      </c>
      <c r="C640" s="594">
        <f>+' FMT 104 TOMA DATOS'!I25</f>
        <v>0</v>
      </c>
      <c r="F640" s="11" t="s">
        <v>557</v>
      </c>
      <c r="H640" s="10" t="s">
        <v>1169</v>
      </c>
      <c r="I640" s="44">
        <f t="shared" si="10"/>
        <v>8</v>
      </c>
      <c r="J640">
        <v>2025</v>
      </c>
    </row>
    <row r="641" spans="2:10" ht="35.1" customHeight="1">
      <c r="B641" s="66"/>
      <c r="C641" s="432"/>
      <c r="F641" s="11" t="s">
        <v>560</v>
      </c>
      <c r="H641" s="10" t="s">
        <v>1170</v>
      </c>
      <c r="I641" s="44">
        <f t="shared" si="10"/>
        <v>9</v>
      </c>
      <c r="J641">
        <v>2026</v>
      </c>
    </row>
    <row r="642" spans="2:10" ht="35.1" customHeight="1">
      <c r="F642" s="11" t="s">
        <v>562</v>
      </c>
      <c r="H642" s="10" t="s">
        <v>1171</v>
      </c>
      <c r="I642" s="44">
        <f t="shared" si="10"/>
        <v>10</v>
      </c>
      <c r="J642">
        <v>2027</v>
      </c>
    </row>
    <row r="643" spans="2:10" ht="35.1" customHeight="1">
      <c r="F643" s="11" t="s">
        <v>564</v>
      </c>
      <c r="H643" s="10" t="s">
        <v>1172</v>
      </c>
      <c r="I643" s="44">
        <f t="shared" si="10"/>
        <v>11</v>
      </c>
      <c r="J643">
        <v>2028</v>
      </c>
    </row>
    <row r="644" spans="2:10" ht="35.1" customHeight="1">
      <c r="F644" s="11" t="s">
        <v>566</v>
      </c>
      <c r="H644" s="10" t="s">
        <v>1173</v>
      </c>
      <c r="I644" s="44">
        <f t="shared" si="10"/>
        <v>12</v>
      </c>
      <c r="J644">
        <v>2029</v>
      </c>
    </row>
    <row r="645" spans="2:10" ht="35.1" customHeight="1">
      <c r="F645" s="11" t="s">
        <v>568</v>
      </c>
      <c r="H645" s="10"/>
      <c r="I645" s="44">
        <f t="shared" si="10"/>
        <v>13</v>
      </c>
      <c r="J645">
        <v>2030</v>
      </c>
    </row>
    <row r="646" spans="2:10" ht="35.1" customHeight="1">
      <c r="F646" s="11" t="s">
        <v>570</v>
      </c>
      <c r="H646" s="10"/>
      <c r="I646" s="44">
        <f t="shared" si="10"/>
        <v>14</v>
      </c>
    </row>
    <row r="647" spans="2:10" ht="35.1" customHeight="1">
      <c r="F647" s="11" t="s">
        <v>572</v>
      </c>
      <c r="H647" s="10"/>
      <c r="I647" s="44">
        <f t="shared" si="10"/>
        <v>15</v>
      </c>
    </row>
    <row r="648" spans="2:10" ht="35.1" customHeight="1">
      <c r="F648" s="11" t="s">
        <v>574</v>
      </c>
      <c r="H648" s="10"/>
      <c r="I648" s="44">
        <f t="shared" si="10"/>
        <v>16</v>
      </c>
    </row>
    <row r="649" spans="2:10" ht="35.1" customHeight="1">
      <c r="F649" s="11" t="s">
        <v>576</v>
      </c>
      <c r="H649" s="10"/>
      <c r="I649" s="44">
        <f t="shared" si="10"/>
        <v>17</v>
      </c>
    </row>
    <row r="650" spans="2:10" ht="35.1" customHeight="1">
      <c r="F650" s="11" t="s">
        <v>578</v>
      </c>
      <c r="H650" s="10"/>
      <c r="I650" s="44">
        <f t="shared" si="10"/>
        <v>18</v>
      </c>
    </row>
    <row r="651" spans="2:10" ht="35.1" customHeight="1">
      <c r="F651" s="11" t="s">
        <v>580</v>
      </c>
      <c r="H651" s="10"/>
      <c r="I651" s="44">
        <f t="shared" si="10"/>
        <v>19</v>
      </c>
    </row>
    <row r="652" spans="2:10" ht="35.1" customHeight="1">
      <c r="F652" s="11" t="s">
        <v>582</v>
      </c>
      <c r="H652" s="10"/>
      <c r="I652" s="44">
        <f t="shared" si="10"/>
        <v>20</v>
      </c>
    </row>
    <row r="653" spans="2:10" ht="35.1" customHeight="1">
      <c r="F653" s="11" t="s">
        <v>584</v>
      </c>
      <c r="H653" s="10"/>
      <c r="I653" s="44">
        <f t="shared" si="10"/>
        <v>21</v>
      </c>
    </row>
    <row r="654" spans="2:10" ht="35.1" customHeight="1">
      <c r="F654" s="11" t="s">
        <v>587</v>
      </c>
      <c r="H654" s="10"/>
      <c r="I654" s="44">
        <f t="shared" si="10"/>
        <v>22</v>
      </c>
    </row>
    <row r="655" spans="2:10" ht="35.1" customHeight="1">
      <c r="F655" s="11" t="s">
        <v>589</v>
      </c>
      <c r="H655" s="10"/>
      <c r="I655" s="44">
        <f t="shared" si="10"/>
        <v>23</v>
      </c>
    </row>
    <row r="656" spans="2:10" ht="35.1" customHeight="1">
      <c r="F656" s="11" t="s">
        <v>592</v>
      </c>
      <c r="H656" s="10"/>
      <c r="I656" s="44">
        <f t="shared" si="10"/>
        <v>24</v>
      </c>
    </row>
    <row r="657" spans="6:9" ht="35.1" customHeight="1">
      <c r="F657" s="11" t="s">
        <v>595</v>
      </c>
      <c r="H657" s="10"/>
      <c r="I657" s="44">
        <f t="shared" si="10"/>
        <v>25</v>
      </c>
    </row>
    <row r="658" spans="6:9" ht="35.1" customHeight="1">
      <c r="H658" s="10"/>
      <c r="I658" s="44">
        <f t="shared" si="10"/>
        <v>26</v>
      </c>
    </row>
    <row r="659" spans="6:9" ht="35.1" customHeight="1">
      <c r="H659" s="10"/>
      <c r="I659" s="44">
        <f t="shared" si="10"/>
        <v>27</v>
      </c>
    </row>
    <row r="660" spans="6:9" ht="35.1" customHeight="1">
      <c r="H660" s="10"/>
      <c r="I660" s="44">
        <f t="shared" si="10"/>
        <v>28</v>
      </c>
    </row>
    <row r="661" spans="6:9" ht="35.1" customHeight="1">
      <c r="H661" s="10"/>
      <c r="I661" s="44">
        <f t="shared" si="10"/>
        <v>29</v>
      </c>
    </row>
    <row r="662" spans="6:9" ht="35.1" customHeight="1">
      <c r="H662" s="10"/>
      <c r="I662" s="44">
        <f t="shared" si="10"/>
        <v>30</v>
      </c>
    </row>
    <row r="663" spans="6:9" ht="35.1" customHeight="1">
      <c r="H663" s="10"/>
      <c r="I663" s="44">
        <f t="shared" si="10"/>
        <v>31</v>
      </c>
    </row>
  </sheetData>
  <sortState xmlns:xlrd2="http://schemas.microsoft.com/office/spreadsheetml/2017/richdata2" ref="E109:H122">
    <sortCondition ref="H109:H122"/>
  </sortState>
  <dataConsolidate/>
  <mergeCells count="2">
    <mergeCell ref="F630:I630"/>
    <mergeCell ref="F614:G614"/>
  </mergeCells>
  <dataValidations disablePrompts="1" count="1">
    <dataValidation type="list" allowBlank="1" showInputMessage="1" showErrorMessage="1" sqref="P158:P356" xr:uid="{00000000-0002-0000-0100-000000000000}">
      <formula1>$K$157:$K$159</formula1>
    </dataValidation>
  </dataValidations>
  <hyperlinks>
    <hyperlink ref="G117" r:id="rId1" xr:uid="{0ED7B2D2-E5B5-45F6-AE3F-FA182F7CB0FD}"/>
    <hyperlink ref="G119" r:id="rId2" xr:uid="{BC8A4542-CCB4-4FC2-AD35-ADF6F2939353}"/>
    <hyperlink ref="G109" r:id="rId3" xr:uid="{CC363D16-8F32-4271-9E3B-C836BB22022F}"/>
    <hyperlink ref="G115" r:id="rId4" xr:uid="{BF170107-4DDC-426E-9B9B-183339A5AF8E}"/>
    <hyperlink ref="G122" r:id="rId5" xr:uid="{E09D3BC1-3544-45BA-BB25-11B1250123CC}"/>
    <hyperlink ref="G123" r:id="rId6" xr:uid="{36BC27BE-B573-49DD-907F-8C3B2CF6154D}"/>
    <hyperlink ref="G120" r:id="rId7" xr:uid="{C48CC583-352A-4A2A-A0D7-1D3F76163CF5}"/>
    <hyperlink ref="G118" r:id="rId8" xr:uid="{AB1A11E5-1CE3-4C72-8010-AB05473050CD}"/>
  </hyperlinks>
  <pageMargins left="0.7" right="0.7" top="0.75" bottom="0.75" header="0.3" footer="0.3"/>
  <pageSetup orientation="portrait" r:id="rId9"/>
  <drawing r:id="rId10"/>
  <tableParts count="12">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92"/>
  <sheetViews>
    <sheetView tabSelected="1" topLeftCell="A49" zoomScale="160" zoomScaleNormal="160" workbookViewId="0">
      <selection activeCell="J62" sqref="J62"/>
    </sheetView>
  </sheetViews>
  <sheetFormatPr baseColWidth="10" defaultColWidth="3.7109375" defaultRowHeight="20.100000000000001" customHeight="1"/>
  <cols>
    <col min="1" max="1" width="2.140625" style="519" customWidth="1"/>
    <col min="2" max="27" width="3.7109375" style="422" customWidth="1"/>
    <col min="28" max="16384" width="3.7109375" style="422"/>
  </cols>
  <sheetData>
    <row r="1" spans="1:30" s="525" customFormat="1" ht="20.100000000000001" customHeight="1">
      <c r="A1" s="524"/>
      <c r="B1" s="706" t="s">
        <v>2160</v>
      </c>
      <c r="C1" s="706"/>
      <c r="D1" s="706"/>
      <c r="E1" s="706"/>
      <c r="F1" s="706"/>
      <c r="G1" s="706"/>
      <c r="H1" s="706"/>
      <c r="I1" s="706"/>
      <c r="J1" s="706"/>
      <c r="K1" s="706"/>
      <c r="L1" s="706"/>
      <c r="M1" s="706"/>
      <c r="N1" s="706"/>
      <c r="O1" s="706"/>
      <c r="P1" s="706"/>
      <c r="Q1" s="706"/>
      <c r="R1" s="706"/>
      <c r="S1" s="706"/>
      <c r="T1" s="706"/>
      <c r="U1" s="706"/>
      <c r="V1" s="706"/>
      <c r="W1" s="706"/>
      <c r="X1" s="706"/>
      <c r="Y1" s="706"/>
      <c r="Z1" s="706"/>
      <c r="AA1" s="706"/>
      <c r="AB1" s="706"/>
      <c r="AC1" s="706"/>
      <c r="AD1" s="706"/>
    </row>
    <row r="2" spans="1:30" s="525" customFormat="1" ht="20.100000000000001" customHeight="1">
      <c r="A2" s="524"/>
      <c r="B2" s="526"/>
      <c r="C2" s="526"/>
      <c r="D2" s="526"/>
      <c r="E2" s="526"/>
      <c r="F2" s="526"/>
      <c r="G2" s="526"/>
      <c r="H2" s="526"/>
      <c r="I2" s="526"/>
      <c r="J2" s="526"/>
      <c r="K2" s="526"/>
      <c r="L2" s="526"/>
      <c r="M2" s="526"/>
      <c r="N2" s="526"/>
      <c r="O2" s="526"/>
      <c r="P2" s="526"/>
      <c r="Q2" s="526"/>
      <c r="R2" s="526"/>
      <c r="S2" s="526"/>
      <c r="T2" s="526"/>
      <c r="U2" s="526"/>
      <c r="V2" s="526"/>
      <c r="W2" s="526"/>
      <c r="X2" s="526"/>
      <c r="Y2" s="526"/>
      <c r="Z2" s="526"/>
      <c r="AA2" s="526"/>
      <c r="AB2" s="526"/>
      <c r="AC2" s="526"/>
      <c r="AD2" s="526"/>
    </row>
    <row r="3" spans="1:30" s="525" customFormat="1" ht="12" customHeight="1">
      <c r="A3" s="524"/>
      <c r="B3" s="526"/>
      <c r="C3" s="526"/>
      <c r="D3" s="526"/>
      <c r="E3" s="526"/>
      <c r="F3" s="526"/>
      <c r="G3" s="526"/>
      <c r="H3" s="526"/>
      <c r="I3" s="526"/>
      <c r="J3" s="526"/>
      <c r="K3" s="526"/>
      <c r="L3" s="526"/>
      <c r="M3" s="526"/>
      <c r="N3" s="526"/>
      <c r="O3" s="526"/>
      <c r="P3" s="526"/>
      <c r="Q3" s="526"/>
      <c r="R3" s="526"/>
      <c r="S3" s="526"/>
      <c r="T3" s="526"/>
      <c r="U3" s="526"/>
      <c r="V3" s="526"/>
      <c r="W3" s="526"/>
      <c r="X3" s="526"/>
      <c r="Y3" s="526"/>
      <c r="Z3" s="526"/>
      <c r="AA3" s="526"/>
      <c r="AB3" s="526"/>
      <c r="AC3" s="526"/>
      <c r="AD3" s="526"/>
    </row>
    <row r="4" spans="1:30" s="525" customFormat="1" ht="10.5" customHeight="1">
      <c r="A4" s="524"/>
      <c r="B4" s="526"/>
      <c r="C4" s="526"/>
      <c r="D4" s="526"/>
      <c r="E4" s="526"/>
      <c r="F4" s="526"/>
      <c r="G4" s="526"/>
      <c r="H4" s="526"/>
      <c r="I4" s="526"/>
      <c r="J4" s="526"/>
      <c r="K4" s="526"/>
      <c r="L4" s="526"/>
      <c r="M4" s="526"/>
      <c r="N4" s="526"/>
      <c r="O4" s="526"/>
      <c r="P4" s="526"/>
      <c r="Q4" s="526"/>
      <c r="R4" s="526"/>
      <c r="S4" s="526"/>
      <c r="T4" s="526"/>
      <c r="U4" s="526"/>
      <c r="V4" s="526"/>
      <c r="W4" s="526"/>
      <c r="X4" s="526"/>
      <c r="Y4" s="526"/>
      <c r="Z4" s="526"/>
      <c r="AA4" s="526"/>
      <c r="AB4" s="526"/>
      <c r="AC4" s="526"/>
      <c r="AD4" s="526"/>
    </row>
    <row r="5" spans="1:30" s="525" customFormat="1" ht="10.5" customHeight="1">
      <c r="A5" s="524"/>
      <c r="B5" s="526"/>
      <c r="C5" s="526"/>
      <c r="D5" s="526"/>
      <c r="E5" s="526"/>
      <c r="F5" s="526"/>
      <c r="G5" s="526"/>
      <c r="H5" s="526"/>
      <c r="I5" s="526"/>
      <c r="J5" s="526"/>
      <c r="K5" s="526"/>
      <c r="L5" s="526"/>
      <c r="M5" s="526"/>
      <c r="N5" s="526"/>
      <c r="O5" s="526"/>
      <c r="P5" s="526"/>
      <c r="Q5" s="526"/>
      <c r="R5" s="526"/>
      <c r="S5" s="526"/>
      <c r="T5" s="526"/>
      <c r="U5" s="526"/>
      <c r="V5" s="526"/>
      <c r="W5" s="526"/>
      <c r="X5" s="526"/>
      <c r="Y5" s="526"/>
      <c r="Z5" s="526"/>
      <c r="AA5" s="526"/>
      <c r="AB5" s="526"/>
      <c r="AC5" s="526"/>
      <c r="AD5" s="526"/>
    </row>
    <row r="6" spans="1:30" s="525" customFormat="1" ht="10.5" customHeight="1">
      <c r="A6" s="524"/>
      <c r="B6" s="526"/>
      <c r="C6" s="526"/>
      <c r="D6" s="526"/>
      <c r="E6" s="526"/>
      <c r="F6" s="526"/>
      <c r="G6" s="526"/>
      <c r="H6" s="526"/>
      <c r="I6" s="526"/>
      <c r="J6" s="526"/>
      <c r="K6" s="526"/>
      <c r="L6" s="526"/>
      <c r="M6" s="526"/>
      <c r="N6" s="526"/>
      <c r="O6" s="526"/>
      <c r="P6" s="526"/>
      <c r="Q6" s="526"/>
      <c r="R6" s="526"/>
      <c r="S6" s="526"/>
      <c r="T6" s="526"/>
      <c r="U6" s="526"/>
      <c r="V6" s="526"/>
      <c r="W6" s="526"/>
      <c r="X6" s="526"/>
      <c r="Y6" s="526"/>
      <c r="Z6" s="526"/>
      <c r="AA6" s="526"/>
      <c r="AB6" s="526"/>
      <c r="AC6" s="526"/>
      <c r="AD6" s="526"/>
    </row>
    <row r="7" spans="1:30" s="525" customFormat="1" ht="20.100000000000001" customHeight="1">
      <c r="A7" s="524"/>
      <c r="J7" s="564"/>
      <c r="K7" s="666" t="s">
        <v>493</v>
      </c>
      <c r="L7" s="666"/>
      <c r="M7" s="666"/>
      <c r="N7" s="666"/>
      <c r="O7" s="666"/>
      <c r="P7" s="666"/>
      <c r="Q7" s="666"/>
      <c r="R7" s="666"/>
      <c r="S7" s="695" t="s">
        <v>2188</v>
      </c>
      <c r="T7" s="695"/>
      <c r="U7" s="695"/>
      <c r="V7" s="695"/>
      <c r="W7" s="695"/>
      <c r="X7" s="695"/>
      <c r="Y7" s="695"/>
      <c r="Z7" s="695"/>
      <c r="AA7" s="695"/>
      <c r="AB7" s="695"/>
      <c r="AC7" s="695"/>
      <c r="AD7" s="695"/>
    </row>
    <row r="8" spans="1:30" s="525" customFormat="1" ht="9.75" customHeight="1">
      <c r="A8" s="524"/>
      <c r="B8" s="526"/>
      <c r="C8" s="526"/>
      <c r="D8" s="526"/>
      <c r="E8" s="526"/>
      <c r="F8" s="526"/>
      <c r="G8" s="526"/>
      <c r="H8" s="526"/>
      <c r="I8" s="526"/>
      <c r="J8" s="526"/>
      <c r="K8" s="526"/>
      <c r="L8" s="526"/>
      <c r="M8" s="526"/>
      <c r="N8" s="526"/>
      <c r="O8" s="526"/>
      <c r="P8" s="526"/>
      <c r="Q8" s="526"/>
      <c r="R8" s="526"/>
      <c r="S8" s="526"/>
      <c r="T8" s="526"/>
      <c r="U8" s="526"/>
      <c r="V8" s="526"/>
      <c r="W8" s="526"/>
      <c r="X8" s="526"/>
      <c r="Y8" s="526"/>
      <c r="Z8" s="526"/>
      <c r="AA8" s="526"/>
      <c r="AB8" s="526"/>
      <c r="AC8" s="526"/>
      <c r="AD8" s="526"/>
    </row>
    <row r="9" spans="1:30" ht="20.100000000000001" customHeight="1" thickBot="1">
      <c r="B9" s="635" t="s">
        <v>1174</v>
      </c>
      <c r="C9" s="635"/>
      <c r="D9" s="635"/>
      <c r="E9" s="635"/>
      <c r="F9" s="635"/>
      <c r="G9" s="635"/>
      <c r="H9" s="635"/>
      <c r="I9" s="635"/>
      <c r="J9" s="635"/>
      <c r="K9" s="635"/>
      <c r="L9" s="635"/>
      <c r="M9" s="635"/>
      <c r="N9" s="635"/>
      <c r="O9" s="635"/>
      <c r="P9" s="635"/>
      <c r="Q9" s="635"/>
      <c r="R9" s="635"/>
      <c r="S9" s="635"/>
      <c r="T9" s="635"/>
      <c r="U9" s="635"/>
      <c r="V9" s="635"/>
      <c r="W9" s="635"/>
      <c r="X9" s="635"/>
      <c r="Y9" s="635"/>
      <c r="Z9" s="635"/>
      <c r="AA9" s="635"/>
      <c r="AB9" s="635"/>
      <c r="AC9" s="635"/>
      <c r="AD9" s="635"/>
    </row>
    <row r="10" spans="1:30" ht="20.100000000000001" customHeight="1">
      <c r="B10" s="687" t="s">
        <v>1175</v>
      </c>
      <c r="C10" s="688"/>
      <c r="D10" s="688"/>
      <c r="E10" s="688"/>
      <c r="F10" s="688"/>
      <c r="G10" s="688"/>
      <c r="H10" s="688"/>
      <c r="I10" s="671"/>
      <c r="J10" s="671"/>
      <c r="K10" s="671"/>
      <c r="L10" s="671"/>
      <c r="M10" s="671"/>
      <c r="N10" s="671"/>
      <c r="O10" s="671"/>
      <c r="P10" s="671"/>
      <c r="Q10" s="671"/>
      <c r="R10" s="671"/>
      <c r="S10" s="671"/>
      <c r="T10" s="671"/>
      <c r="U10" s="671"/>
      <c r="V10" s="671"/>
      <c r="W10" s="671"/>
      <c r="X10" s="671"/>
      <c r="Y10" s="671"/>
      <c r="Z10" s="671"/>
      <c r="AA10" s="671"/>
      <c r="AB10" s="671"/>
      <c r="AC10" s="671"/>
      <c r="AD10" s="672"/>
    </row>
    <row r="11" spans="1:30" ht="20.100000000000001" customHeight="1">
      <c r="B11" s="529" t="s">
        <v>1177</v>
      </c>
      <c r="C11" s="485"/>
      <c r="D11" s="485"/>
      <c r="E11" s="485"/>
      <c r="F11" s="485"/>
      <c r="G11" s="485"/>
      <c r="H11" s="660"/>
      <c r="I11" s="660"/>
      <c r="J11" s="660"/>
      <c r="K11" s="660"/>
      <c r="L11" s="660"/>
      <c r="M11" s="485" t="s">
        <v>1179</v>
      </c>
      <c r="N11" s="530"/>
      <c r="O11" s="530"/>
      <c r="P11" s="526"/>
      <c r="Q11" s="526"/>
      <c r="R11" s="710" t="s">
        <v>509</v>
      </c>
      <c r="S11" s="710"/>
      <c r="T11" s="710"/>
      <c r="U11" s="710"/>
      <c r="V11" s="710"/>
      <c r="W11" s="710"/>
      <c r="X11" s="710"/>
      <c r="Y11" s="710"/>
      <c r="Z11" s="710"/>
      <c r="AA11" s="710"/>
      <c r="AB11" s="710"/>
      <c r="AC11" s="710"/>
      <c r="AD11" s="711"/>
    </row>
    <row r="12" spans="1:30" ht="27" customHeight="1">
      <c r="B12" s="709" t="s">
        <v>1180</v>
      </c>
      <c r="C12" s="683"/>
      <c r="D12" s="683"/>
      <c r="E12" s="683"/>
      <c r="F12" s="683"/>
      <c r="G12" s="683"/>
      <c r="H12" s="683"/>
      <c r="I12" s="683"/>
      <c r="J12" s="683"/>
      <c r="K12" s="683"/>
      <c r="L12" s="683"/>
      <c r="M12" s="673"/>
      <c r="N12" s="673"/>
      <c r="O12" s="673"/>
      <c r="P12" s="673"/>
      <c r="Q12" s="673"/>
      <c r="R12" s="673"/>
      <c r="S12" s="673"/>
      <c r="T12" s="673"/>
      <c r="U12" s="673"/>
      <c r="V12" s="673"/>
      <c r="W12" s="673"/>
      <c r="X12" s="673"/>
      <c r="Y12" s="673"/>
      <c r="Z12" s="673"/>
      <c r="AA12" s="673"/>
      <c r="AB12" s="673"/>
      <c r="AC12" s="673"/>
      <c r="AD12" s="674"/>
    </row>
    <row r="13" spans="1:30" ht="20.100000000000001" customHeight="1">
      <c r="B13" s="681"/>
      <c r="C13" s="665"/>
      <c r="D13" s="665"/>
      <c r="E13" s="665"/>
      <c r="F13" s="665"/>
      <c r="G13" s="665"/>
      <c r="H13" s="665"/>
      <c r="I13" s="665"/>
      <c r="J13" s="665"/>
      <c r="K13" s="665"/>
      <c r="L13" s="665"/>
      <c r="M13" s="665"/>
      <c r="N13" s="665"/>
      <c r="O13" s="665"/>
      <c r="P13" s="665"/>
      <c r="Q13" s="665"/>
      <c r="R13" s="682" t="s">
        <v>1181</v>
      </c>
      <c r="S13" s="682"/>
      <c r="T13" s="682"/>
      <c r="U13" s="682"/>
      <c r="V13" s="682"/>
      <c r="W13" s="682"/>
      <c r="X13" s="655"/>
      <c r="Y13" s="655"/>
      <c r="Z13" s="655"/>
      <c r="AA13" s="655"/>
      <c r="AB13" s="655"/>
      <c r="AC13" s="655"/>
      <c r="AD13" s="656"/>
    </row>
    <row r="14" spans="1:30" ht="20.100000000000001" customHeight="1">
      <c r="B14" s="532" t="s">
        <v>1182</v>
      </c>
      <c r="C14" s="533"/>
      <c r="D14" s="533"/>
      <c r="E14" s="533"/>
      <c r="F14" s="533" t="s">
        <v>1183</v>
      </c>
      <c r="G14" s="526"/>
      <c r="H14" s="526"/>
      <c r="I14" s="655"/>
      <c r="J14" s="655"/>
      <c r="K14" s="655"/>
      <c r="L14" s="655"/>
      <c r="M14" s="655"/>
      <c r="N14" s="655"/>
      <c r="O14" s="655"/>
      <c r="P14" s="655"/>
      <c r="Q14" s="655"/>
      <c r="R14" s="666" t="s">
        <v>1184</v>
      </c>
      <c r="S14" s="666"/>
      <c r="T14" s="666"/>
      <c r="U14" s="665"/>
      <c r="V14" s="665"/>
      <c r="W14" s="665"/>
      <c r="X14" s="665"/>
      <c r="Y14" s="665"/>
      <c r="Z14" s="665"/>
      <c r="AA14" s="665"/>
      <c r="AB14" s="665"/>
      <c r="AC14" s="665"/>
      <c r="AD14" s="669"/>
    </row>
    <row r="15" spans="1:30" ht="20.100000000000001" customHeight="1">
      <c r="B15" s="201" t="s">
        <v>1185</v>
      </c>
      <c r="C15" s="526"/>
      <c r="D15" s="526"/>
      <c r="E15" s="665"/>
      <c r="F15" s="665"/>
      <c r="G15" s="665"/>
      <c r="H15" s="665"/>
      <c r="I15" s="665"/>
      <c r="J15" s="665"/>
      <c r="K15" s="665"/>
      <c r="L15" s="665"/>
      <c r="M15" s="665"/>
      <c r="N15" s="665"/>
      <c r="O15" s="665"/>
      <c r="P15" s="665"/>
      <c r="Q15" s="665"/>
      <c r="R15" s="666" t="s">
        <v>1186</v>
      </c>
      <c r="S15" s="666"/>
      <c r="T15" s="666"/>
      <c r="U15" s="655"/>
      <c r="V15" s="655"/>
      <c r="W15" s="655"/>
      <c r="X15" s="655"/>
      <c r="Y15" s="655"/>
      <c r="Z15" s="655"/>
      <c r="AA15" s="655"/>
      <c r="AB15" s="655"/>
      <c r="AC15" s="655"/>
      <c r="AD15" s="656"/>
    </row>
    <row r="16" spans="1:30" ht="20.100000000000001" customHeight="1">
      <c r="B16" s="201" t="s">
        <v>1187</v>
      </c>
      <c r="C16" s="485"/>
      <c r="D16" s="485"/>
      <c r="E16" s="485"/>
      <c r="F16" s="485"/>
      <c r="G16" s="485"/>
      <c r="H16" s="707"/>
      <c r="I16" s="707"/>
      <c r="J16" s="707"/>
      <c r="K16" s="707"/>
      <c r="L16" s="707"/>
      <c r="M16" s="707"/>
      <c r="N16" s="707"/>
      <c r="O16" s="707"/>
      <c r="P16" s="707"/>
      <c r="Q16" s="707"/>
      <c r="R16" s="707"/>
      <c r="S16" s="707"/>
      <c r="T16" s="707"/>
      <c r="U16" s="707"/>
      <c r="V16" s="707"/>
      <c r="W16" s="707"/>
      <c r="X16" s="707"/>
      <c r="Y16" s="707"/>
      <c r="Z16" s="707"/>
      <c r="AA16" s="707"/>
      <c r="AB16" s="707"/>
      <c r="AC16" s="707"/>
      <c r="AD16" s="708"/>
    </row>
    <row r="17" spans="2:30" ht="20.100000000000001" customHeight="1">
      <c r="B17" s="712"/>
      <c r="C17" s="713"/>
      <c r="D17" s="713"/>
      <c r="E17" s="713"/>
      <c r="F17" s="713"/>
      <c r="G17" s="713"/>
      <c r="H17" s="713"/>
      <c r="I17" s="713"/>
      <c r="J17" s="713"/>
      <c r="K17" s="713"/>
      <c r="L17" s="713"/>
      <c r="M17" s="713"/>
      <c r="N17" s="713"/>
      <c r="O17" s="713"/>
      <c r="P17" s="713"/>
      <c r="Q17" s="713"/>
      <c r="R17" s="713"/>
      <c r="S17" s="713"/>
      <c r="T17" s="713"/>
      <c r="U17" s="713"/>
      <c r="V17" s="713"/>
      <c r="W17" s="713"/>
      <c r="X17" s="713"/>
      <c r="Y17" s="713"/>
      <c r="Z17" s="713"/>
      <c r="AA17" s="713"/>
      <c r="AB17" s="713"/>
      <c r="AC17" s="713"/>
      <c r="AD17" s="714"/>
    </row>
    <row r="18" spans="2:30" ht="20.100000000000001" customHeight="1">
      <c r="B18" s="532" t="s">
        <v>1188</v>
      </c>
      <c r="C18" s="531"/>
      <c r="D18" s="531"/>
      <c r="E18" s="531"/>
      <c r="F18" s="531"/>
      <c r="G18" s="531"/>
      <c r="H18" s="655"/>
      <c r="I18" s="655"/>
      <c r="J18" s="655"/>
      <c r="K18" s="655"/>
      <c r="L18" s="655"/>
      <c r="M18" s="655"/>
      <c r="N18" s="655"/>
      <c r="O18" s="655"/>
      <c r="P18" s="655"/>
      <c r="Q18" s="655"/>
      <c r="R18" s="485" t="s">
        <v>1189</v>
      </c>
      <c r="S18" s="526"/>
      <c r="T18" s="655"/>
      <c r="U18" s="655"/>
      <c r="V18" s="655"/>
      <c r="W18" s="655"/>
      <c r="X18" s="655"/>
      <c r="Y18" s="655"/>
      <c r="Z18" s="655"/>
      <c r="AA18" s="655"/>
      <c r="AB18" s="655"/>
      <c r="AC18" s="655"/>
      <c r="AD18" s="656"/>
    </row>
    <row r="19" spans="2:30" ht="20.100000000000001" customHeight="1">
      <c r="B19" s="201" t="s">
        <v>1190</v>
      </c>
      <c r="C19" s="526"/>
      <c r="D19" s="526"/>
      <c r="E19" s="629"/>
      <c r="F19" s="629"/>
      <c r="G19" s="629"/>
      <c r="H19" s="629"/>
      <c r="I19" s="629"/>
      <c r="J19" s="629"/>
      <c r="K19" s="629"/>
      <c r="L19" s="682" t="s">
        <v>1191</v>
      </c>
      <c r="M19" s="682"/>
      <c r="N19" s="682"/>
      <c r="O19" s="682"/>
      <c r="P19" s="682"/>
      <c r="Q19" s="682"/>
      <c r="R19" s="684"/>
      <c r="S19" s="685"/>
      <c r="T19" s="685"/>
      <c r="U19" s="685"/>
      <c r="V19" s="685"/>
      <c r="W19" s="685"/>
      <c r="X19" s="685"/>
      <c r="Y19" s="685"/>
      <c r="Z19" s="685"/>
      <c r="AA19" s="685"/>
      <c r="AB19" s="685"/>
      <c r="AC19" s="685"/>
      <c r="AD19" s="686"/>
    </row>
    <row r="20" spans="2:30" ht="20.100000000000001" customHeight="1">
      <c r="B20" s="201" t="s">
        <v>1192</v>
      </c>
      <c r="C20" s="526"/>
      <c r="D20" s="526"/>
      <c r="E20" s="526"/>
      <c r="F20" s="526"/>
      <c r="G20" s="526"/>
      <c r="H20" s="526"/>
      <c r="I20" s="526"/>
      <c r="J20" s="665" t="s">
        <v>510</v>
      </c>
      <c r="K20" s="665"/>
      <c r="L20" s="665"/>
      <c r="M20" s="665"/>
      <c r="N20" s="665"/>
      <c r="O20" s="665"/>
      <c r="P20" s="665"/>
      <c r="Q20" s="665"/>
      <c r="R20" s="665"/>
      <c r="S20" s="665"/>
      <c r="T20" s="665"/>
      <c r="U20" s="665"/>
      <c r="V20" s="665"/>
      <c r="W20" s="665"/>
      <c r="X20" s="665"/>
      <c r="Y20" s="665"/>
      <c r="Z20" s="665"/>
      <c r="AA20" s="665"/>
      <c r="AB20" s="665"/>
      <c r="AC20" s="665"/>
      <c r="AD20" s="669"/>
    </row>
    <row r="21" spans="2:30" ht="24.95" customHeight="1" thickBot="1">
      <c r="B21" s="691" t="s">
        <v>1193</v>
      </c>
      <c r="C21" s="692"/>
      <c r="D21" s="692"/>
      <c r="E21" s="692"/>
      <c r="F21" s="692"/>
      <c r="G21" s="692"/>
      <c r="H21" s="692"/>
      <c r="I21" s="692"/>
      <c r="J21" s="692"/>
      <c r="K21" s="692"/>
      <c r="L21" s="692"/>
      <c r="M21" s="692"/>
      <c r="N21" s="692"/>
      <c r="O21" s="692"/>
      <c r="P21" s="692"/>
      <c r="Q21" s="692"/>
      <c r="R21" s="693"/>
      <c r="S21" s="693"/>
      <c r="T21" s="693"/>
      <c r="U21" s="693"/>
      <c r="V21" s="693"/>
      <c r="W21" s="693"/>
      <c r="X21" s="693"/>
      <c r="Y21" s="693"/>
      <c r="Z21" s="693"/>
      <c r="AA21" s="693"/>
      <c r="AB21" s="693"/>
      <c r="AC21" s="693"/>
      <c r="AD21" s="694"/>
    </row>
    <row r="22" spans="2:30" ht="20.100000000000001" customHeight="1" thickBot="1">
      <c r="B22" s="635" t="s">
        <v>1194</v>
      </c>
      <c r="C22" s="635"/>
      <c r="D22" s="635"/>
      <c r="E22" s="635"/>
      <c r="F22" s="635"/>
      <c r="G22" s="635"/>
      <c r="H22" s="635"/>
      <c r="I22" s="635"/>
      <c r="J22" s="635"/>
      <c r="K22" s="635"/>
      <c r="L22" s="635"/>
      <c r="M22" s="635"/>
      <c r="N22" s="635"/>
      <c r="O22" s="635"/>
      <c r="P22" s="635"/>
      <c r="Q22" s="635"/>
      <c r="R22" s="635"/>
      <c r="S22" s="635"/>
      <c r="T22" s="635"/>
      <c r="U22" s="635"/>
      <c r="V22" s="635"/>
      <c r="W22" s="635"/>
      <c r="X22" s="635"/>
      <c r="Y22" s="635"/>
      <c r="Z22" s="635"/>
      <c r="AA22" s="635"/>
      <c r="AB22" s="635"/>
      <c r="AC22" s="635"/>
      <c r="AD22" s="635"/>
    </row>
    <row r="23" spans="2:30" ht="20.100000000000001" customHeight="1">
      <c r="B23" s="687" t="s">
        <v>1195</v>
      </c>
      <c r="C23" s="688"/>
      <c r="D23" s="688"/>
      <c r="E23" s="688"/>
      <c r="F23" s="688"/>
      <c r="G23" s="688"/>
      <c r="H23" s="688"/>
      <c r="I23" s="688"/>
      <c r="J23" s="671"/>
      <c r="K23" s="671"/>
      <c r="L23" s="671"/>
      <c r="M23" s="671"/>
      <c r="N23" s="671"/>
      <c r="O23" s="671"/>
      <c r="P23" s="671"/>
      <c r="Q23" s="671"/>
      <c r="R23" s="671"/>
      <c r="S23" s="671"/>
      <c r="T23" s="671"/>
      <c r="U23" s="671"/>
      <c r="V23" s="671"/>
      <c r="W23" s="671"/>
      <c r="X23" s="671"/>
      <c r="Y23" s="671"/>
      <c r="Z23" s="671"/>
      <c r="AA23" s="671"/>
      <c r="AB23" s="671"/>
      <c r="AC23" s="671"/>
      <c r="AD23" s="672"/>
    </row>
    <row r="24" spans="2:30" ht="20.100000000000001" customHeight="1">
      <c r="B24" s="201" t="s">
        <v>1196</v>
      </c>
      <c r="C24" s="485"/>
      <c r="D24" s="485"/>
      <c r="E24" s="485"/>
      <c r="F24" s="689"/>
      <c r="G24" s="689"/>
      <c r="H24" s="689"/>
      <c r="I24" s="689"/>
      <c r="J24" s="689"/>
      <c r="K24" s="689"/>
      <c r="L24" s="690"/>
      <c r="M24" s="485" t="s">
        <v>1197</v>
      </c>
      <c r="N24" s="526"/>
      <c r="O24" s="526"/>
      <c r="P24" s="526"/>
      <c r="Q24" s="526"/>
      <c r="R24" s="526"/>
      <c r="S24" s="534"/>
      <c r="T24" s="661"/>
      <c r="U24" s="661"/>
      <c r="V24" s="661"/>
      <c r="W24" s="661"/>
      <c r="X24" s="661"/>
      <c r="Y24" s="661"/>
      <c r="Z24" s="661"/>
      <c r="AA24" s="661"/>
      <c r="AB24" s="661"/>
      <c r="AC24" s="661"/>
      <c r="AD24" s="662"/>
    </row>
    <row r="25" spans="2:30" ht="20.100000000000001" customHeight="1">
      <c r="B25" s="201" t="s">
        <v>1198</v>
      </c>
      <c r="C25" s="485"/>
      <c r="D25" s="485"/>
      <c r="E25" s="485"/>
      <c r="F25" s="535"/>
      <c r="G25" s="535"/>
      <c r="H25" s="535"/>
      <c r="I25" s="660"/>
      <c r="J25" s="660"/>
      <c r="K25" s="660"/>
      <c r="L25" s="660"/>
      <c r="M25" s="660"/>
      <c r="N25" s="485" t="s">
        <v>1199</v>
      </c>
      <c r="O25" s="526"/>
      <c r="P25" s="526"/>
      <c r="Q25" s="526"/>
      <c r="R25" s="526"/>
      <c r="S25" s="526"/>
      <c r="T25" s="366"/>
      <c r="U25" s="661"/>
      <c r="V25" s="661"/>
      <c r="W25" s="661"/>
      <c r="X25" s="661"/>
      <c r="Y25" s="661"/>
      <c r="Z25" s="661"/>
      <c r="AA25" s="661"/>
      <c r="AB25" s="661"/>
      <c r="AC25" s="661"/>
      <c r="AD25" s="662"/>
    </row>
    <row r="26" spans="2:30" ht="20.100000000000001" customHeight="1">
      <c r="B26" s="201" t="s">
        <v>1200</v>
      </c>
      <c r="C26" s="526"/>
      <c r="E26" s="629"/>
      <c r="F26" s="629"/>
      <c r="G26" s="629"/>
      <c r="H26" s="629"/>
      <c r="I26" s="629"/>
      <c r="J26" s="629"/>
      <c r="K26" s="683" t="s">
        <v>1201</v>
      </c>
      <c r="L26" s="683"/>
      <c r="M26" s="683"/>
      <c r="N26" s="683"/>
      <c r="O26" s="683"/>
      <c r="P26" s="683"/>
      <c r="Q26" s="683"/>
      <c r="R26" s="684"/>
      <c r="S26" s="685"/>
      <c r="T26" s="685"/>
      <c r="U26" s="685"/>
      <c r="V26" s="685"/>
      <c r="W26" s="685"/>
      <c r="X26" s="685"/>
      <c r="Y26" s="685"/>
      <c r="Z26" s="685"/>
      <c r="AA26" s="685"/>
      <c r="AB26" s="685"/>
      <c r="AC26" s="685"/>
      <c r="AD26" s="686"/>
    </row>
    <row r="27" spans="2:30" ht="20.100000000000001" customHeight="1">
      <c r="B27" s="670" t="s">
        <v>1202</v>
      </c>
      <c r="C27" s="670"/>
      <c r="D27" s="670"/>
      <c r="E27" s="670"/>
      <c r="F27" s="670"/>
      <c r="G27" s="670"/>
      <c r="H27" s="670"/>
      <c r="I27" s="670"/>
      <c r="J27" s="670"/>
      <c r="K27" s="670"/>
      <c r="L27" s="670"/>
      <c r="M27" s="670"/>
      <c r="N27" s="670"/>
      <c r="O27" s="670"/>
      <c r="P27" s="670"/>
      <c r="Q27" s="670"/>
      <c r="R27" s="670"/>
      <c r="S27" s="670"/>
      <c r="T27" s="670"/>
      <c r="U27" s="670"/>
      <c r="V27" s="670"/>
      <c r="W27" s="670"/>
      <c r="X27" s="670"/>
      <c r="Y27" s="670"/>
      <c r="Z27" s="670"/>
      <c r="AA27" s="670"/>
      <c r="AB27" s="670"/>
      <c r="AC27" s="670"/>
      <c r="AD27" s="670"/>
    </row>
    <row r="28" spans="2:30" ht="20.100000000000001" customHeight="1">
      <c r="B28" s="527" t="s">
        <v>1203</v>
      </c>
      <c r="C28" s="528"/>
      <c r="D28" s="528"/>
      <c r="E28" s="528"/>
      <c r="F28" s="528"/>
      <c r="G28" s="528"/>
      <c r="H28" s="671"/>
      <c r="I28" s="671"/>
      <c r="J28" s="671"/>
      <c r="K28" s="671"/>
      <c r="L28" s="671"/>
      <c r="M28" s="671"/>
      <c r="N28" s="671"/>
      <c r="O28" s="671"/>
      <c r="P28" s="671"/>
      <c r="Q28" s="671"/>
      <c r="R28" s="671"/>
      <c r="S28" s="671"/>
      <c r="T28" s="671"/>
      <c r="U28" s="671"/>
      <c r="V28" s="671"/>
      <c r="W28" s="671"/>
      <c r="X28" s="671"/>
      <c r="Y28" s="671"/>
      <c r="Z28" s="671"/>
      <c r="AA28" s="671"/>
      <c r="AB28" s="671"/>
      <c r="AC28" s="671"/>
      <c r="AD28" s="672"/>
    </row>
    <row r="29" spans="2:30" ht="20.100000000000001" customHeight="1">
      <c r="B29" s="201" t="s">
        <v>1204</v>
      </c>
      <c r="C29" s="485"/>
      <c r="D29" s="485"/>
      <c r="E29" s="485"/>
      <c r="F29" s="485"/>
      <c r="G29" s="485"/>
      <c r="H29" s="534"/>
      <c r="I29" s="661"/>
      <c r="J29" s="661"/>
      <c r="K29" s="661"/>
      <c r="L29" s="661"/>
      <c r="M29" s="661"/>
      <c r="N29" s="661"/>
      <c r="O29" s="661"/>
      <c r="P29" s="661"/>
      <c r="Q29" s="661"/>
      <c r="R29" s="661"/>
      <c r="S29" s="661"/>
      <c r="T29" s="661"/>
      <c r="U29" s="661"/>
      <c r="V29" s="661"/>
      <c r="W29" s="661"/>
      <c r="X29" s="661"/>
      <c r="Y29" s="661"/>
      <c r="Z29" s="661"/>
      <c r="AA29" s="661"/>
      <c r="AB29" s="661"/>
      <c r="AC29" s="661"/>
      <c r="AD29" s="662"/>
    </row>
    <row r="30" spans="2:30" ht="32.25" customHeight="1">
      <c r="B30" s="201" t="s">
        <v>1205</v>
      </c>
      <c r="C30" s="485"/>
      <c r="D30" s="485"/>
      <c r="E30" s="485"/>
      <c r="F30" s="485"/>
      <c r="G30" s="485"/>
      <c r="H30" s="534"/>
      <c r="I30" s="536"/>
      <c r="J30" s="536"/>
      <c r="K30" s="536"/>
      <c r="L30" s="536"/>
      <c r="M30" s="677"/>
      <c r="N30" s="677"/>
      <c r="O30" s="677"/>
      <c r="P30" s="677"/>
      <c r="Q30" s="677"/>
      <c r="R30" s="677"/>
      <c r="S30" s="677"/>
      <c r="T30" s="677"/>
      <c r="U30" s="677"/>
      <c r="V30" s="677"/>
      <c r="W30" s="677"/>
      <c r="X30" s="677"/>
      <c r="Y30" s="677"/>
      <c r="Z30" s="677"/>
      <c r="AA30" s="677"/>
      <c r="AB30" s="677"/>
      <c r="AC30" s="677"/>
      <c r="AD30" s="678"/>
    </row>
    <row r="31" spans="2:30" ht="27" customHeight="1">
      <c r="B31" s="201" t="s">
        <v>1206</v>
      </c>
      <c r="C31" s="485"/>
      <c r="D31" s="485"/>
      <c r="E31" s="485"/>
      <c r="F31" s="485"/>
      <c r="G31" s="485"/>
      <c r="H31" s="534"/>
      <c r="I31" s="534"/>
      <c r="J31" s="673"/>
      <c r="K31" s="673"/>
      <c r="L31" s="673"/>
      <c r="M31" s="673"/>
      <c r="N31" s="673"/>
      <c r="O31" s="673"/>
      <c r="P31" s="673"/>
      <c r="Q31" s="673"/>
      <c r="R31" s="673"/>
      <c r="S31" s="673"/>
      <c r="T31" s="673"/>
      <c r="U31" s="673"/>
      <c r="V31" s="673"/>
      <c r="W31" s="673"/>
      <c r="X31" s="673"/>
      <c r="Y31" s="673"/>
      <c r="Z31" s="673"/>
      <c r="AA31" s="673"/>
      <c r="AB31" s="673"/>
      <c r="AC31" s="673"/>
      <c r="AD31" s="674"/>
    </row>
    <row r="32" spans="2:30" ht="20.100000000000001" customHeight="1">
      <c r="B32" s="201" t="s">
        <v>1207</v>
      </c>
      <c r="C32" s="485"/>
      <c r="D32" s="485"/>
      <c r="E32" s="485"/>
      <c r="F32" s="485"/>
      <c r="G32" s="485"/>
      <c r="H32" s="534"/>
      <c r="I32" s="534"/>
      <c r="J32" s="667"/>
      <c r="K32" s="667"/>
      <c r="L32" s="667"/>
      <c r="M32" s="667"/>
      <c r="N32" s="667"/>
      <c r="O32" s="667"/>
      <c r="P32" s="667"/>
      <c r="Q32" s="667"/>
      <c r="R32" s="667"/>
      <c r="S32" s="667"/>
      <c r="T32" s="667"/>
      <c r="U32" s="667"/>
      <c r="V32" s="667"/>
      <c r="W32" s="667"/>
      <c r="X32" s="667"/>
      <c r="Y32" s="667"/>
      <c r="Z32" s="667"/>
      <c r="AA32" s="667"/>
      <c r="AB32" s="667"/>
      <c r="AC32" s="667"/>
      <c r="AD32" s="668"/>
    </row>
    <row r="33" spans="2:30" ht="20.100000000000001" customHeight="1">
      <c r="B33" s="201" t="s">
        <v>1208</v>
      </c>
      <c r="C33" s="485"/>
      <c r="D33" s="485"/>
      <c r="E33" s="485"/>
      <c r="F33" s="485"/>
      <c r="G33" s="485"/>
      <c r="H33" s="534"/>
      <c r="I33" s="534"/>
      <c r="J33" s="537"/>
      <c r="K33" s="537"/>
      <c r="L33" s="537"/>
      <c r="M33" s="537"/>
      <c r="N33" s="537"/>
      <c r="O33" s="537"/>
      <c r="P33" s="537"/>
      <c r="Q33" s="537"/>
      <c r="R33" s="537"/>
      <c r="S33" s="537"/>
      <c r="T33" s="537"/>
      <c r="U33" s="537"/>
      <c r="V33" s="537"/>
      <c r="W33" s="537"/>
      <c r="X33" s="675"/>
      <c r="Y33" s="675"/>
      <c r="Z33" s="675"/>
      <c r="AA33" s="675"/>
      <c r="AB33" s="675"/>
      <c r="AC33" s="675"/>
      <c r="AD33" s="676"/>
    </row>
    <row r="34" spans="2:30" ht="20.100000000000001" customHeight="1">
      <c r="B34" s="201" t="s">
        <v>1209</v>
      </c>
      <c r="C34" s="485"/>
      <c r="D34" s="485"/>
      <c r="E34" s="485"/>
      <c r="F34" s="485"/>
      <c r="G34" s="485"/>
      <c r="H34" s="534"/>
      <c r="I34" s="534"/>
      <c r="J34" s="366"/>
      <c r="K34" s="366"/>
      <c r="L34" s="366"/>
      <c r="M34" s="366"/>
      <c r="N34" s="366"/>
      <c r="O34" s="366"/>
      <c r="P34" s="366"/>
      <c r="Q34" s="366"/>
      <c r="R34" s="366"/>
      <c r="S34" s="366"/>
      <c r="T34" s="366"/>
      <c r="U34" s="366"/>
      <c r="V34" s="366"/>
      <c r="W34" s="366"/>
      <c r="X34" s="366"/>
      <c r="Y34" s="366"/>
      <c r="Z34" s="366"/>
      <c r="AA34" s="366"/>
      <c r="AB34" s="366"/>
      <c r="AC34" s="366"/>
      <c r="AD34" s="538"/>
    </row>
    <row r="35" spans="2:30" ht="20.100000000000001" customHeight="1">
      <c r="B35" s="201"/>
      <c r="C35" s="679"/>
      <c r="D35" s="679"/>
      <c r="E35" s="679"/>
      <c r="F35" s="679"/>
      <c r="G35" s="679"/>
      <c r="H35" s="679"/>
      <c r="I35" s="679"/>
      <c r="J35" s="679"/>
      <c r="K35" s="679"/>
      <c r="L35" s="679"/>
      <c r="M35" s="679"/>
      <c r="N35" s="679"/>
      <c r="O35" s="679"/>
      <c r="P35" s="679"/>
      <c r="Q35" s="679"/>
      <c r="R35" s="679"/>
      <c r="S35" s="679"/>
      <c r="T35" s="679"/>
      <c r="U35" s="679"/>
      <c r="V35" s="679"/>
      <c r="W35" s="679"/>
      <c r="X35" s="679"/>
      <c r="Y35" s="679"/>
      <c r="Z35" s="679"/>
      <c r="AA35" s="679"/>
      <c r="AB35" s="679"/>
      <c r="AC35" s="679"/>
      <c r="AD35" s="680"/>
    </row>
    <row r="36" spans="2:30" ht="20.100000000000001" customHeight="1">
      <c r="B36" s="201" t="s">
        <v>1210</v>
      </c>
      <c r="C36" s="485"/>
      <c r="D36" s="485"/>
      <c r="E36" s="485"/>
      <c r="F36" s="485" t="s">
        <v>1183</v>
      </c>
      <c r="G36" s="526"/>
      <c r="H36" s="526"/>
      <c r="I36" s="665"/>
      <c r="J36" s="665"/>
      <c r="K36" s="665"/>
      <c r="L36" s="665"/>
      <c r="M36" s="665"/>
      <c r="N36" s="665"/>
      <c r="O36" s="665"/>
      <c r="P36" s="665"/>
      <c r="Q36" s="665"/>
      <c r="R36" s="666" t="s">
        <v>1184</v>
      </c>
      <c r="S36" s="666"/>
      <c r="T36" s="666"/>
      <c r="U36" s="665"/>
      <c r="V36" s="665"/>
      <c r="W36" s="665"/>
      <c r="X36" s="665"/>
      <c r="Y36" s="665"/>
      <c r="Z36" s="665"/>
      <c r="AA36" s="665"/>
      <c r="AB36" s="665"/>
      <c r="AC36" s="665"/>
      <c r="AD36" s="669"/>
    </row>
    <row r="37" spans="2:30" ht="20.100000000000001" customHeight="1">
      <c r="B37" s="201" t="s">
        <v>1185</v>
      </c>
      <c r="C37" s="526"/>
      <c r="D37" s="526"/>
      <c r="E37" s="665"/>
      <c r="F37" s="665"/>
      <c r="G37" s="665"/>
      <c r="H37" s="665"/>
      <c r="I37" s="665"/>
      <c r="J37" s="665"/>
      <c r="K37" s="665"/>
      <c r="L37" s="665"/>
      <c r="M37" s="665"/>
      <c r="N37" s="665"/>
      <c r="O37" s="665"/>
      <c r="P37" s="665"/>
      <c r="Q37" s="665"/>
      <c r="R37" s="666" t="s">
        <v>1186</v>
      </c>
      <c r="S37" s="666"/>
      <c r="T37" s="666"/>
      <c r="U37" s="655"/>
      <c r="V37" s="655"/>
      <c r="W37" s="655"/>
      <c r="X37" s="655"/>
      <c r="Y37" s="655"/>
      <c r="Z37" s="655"/>
      <c r="AA37" s="655"/>
      <c r="AB37" s="655"/>
      <c r="AC37" s="655"/>
      <c r="AD37" s="656"/>
    </row>
    <row r="38" spans="2:30" ht="20.100000000000001" customHeight="1">
      <c r="B38" s="201" t="s">
        <v>1211</v>
      </c>
      <c r="C38" s="485"/>
      <c r="D38" s="485"/>
      <c r="E38" s="485"/>
      <c r="F38" s="485"/>
      <c r="G38" s="485"/>
      <c r="H38" s="629" t="s">
        <v>1212</v>
      </c>
      <c r="I38" s="629"/>
      <c r="J38" s="629"/>
      <c r="K38" s="629"/>
      <c r="L38" s="629"/>
      <c r="M38" s="629"/>
      <c r="N38" s="629"/>
      <c r="O38" s="629"/>
      <c r="P38" s="629"/>
      <c r="Q38" s="629"/>
      <c r="R38" s="629"/>
      <c r="S38" s="629"/>
      <c r="T38" s="629"/>
      <c r="U38" s="629"/>
      <c r="V38" s="629"/>
      <c r="W38" s="629"/>
      <c r="X38" s="629"/>
      <c r="Y38" s="629"/>
      <c r="Z38" s="629"/>
      <c r="AA38" s="629"/>
      <c r="AB38" s="629"/>
      <c r="AC38" s="629"/>
      <c r="AD38" s="654"/>
    </row>
    <row r="39" spans="2:30" ht="24.75" customHeight="1">
      <c r="B39" s="201" t="s">
        <v>1213</v>
      </c>
      <c r="C39" s="485"/>
      <c r="D39" s="485"/>
      <c r="E39" s="485"/>
      <c r="F39" s="485"/>
      <c r="G39" s="485"/>
      <c r="H39" s="655"/>
      <c r="I39" s="655"/>
      <c r="J39" s="655"/>
      <c r="K39" s="655"/>
      <c r="L39" s="655"/>
      <c r="M39" s="655"/>
      <c r="N39" s="655"/>
      <c r="O39" s="655"/>
      <c r="P39" s="655"/>
      <c r="Q39" s="533" t="s">
        <v>1214</v>
      </c>
      <c r="R39" s="485"/>
      <c r="S39" s="485"/>
      <c r="T39" s="485"/>
      <c r="U39" s="485"/>
      <c r="V39" s="485"/>
      <c r="W39" s="655"/>
      <c r="X39" s="655"/>
      <c r="Y39" s="655"/>
      <c r="Z39" s="655"/>
      <c r="AA39" s="655"/>
      <c r="AB39" s="655"/>
      <c r="AC39" s="655"/>
      <c r="AD39" s="656"/>
    </row>
    <row r="40" spans="2:30" ht="20.100000000000001" customHeight="1">
      <c r="B40" s="201" t="s">
        <v>1215</v>
      </c>
      <c r="C40" s="485"/>
      <c r="D40" s="485"/>
      <c r="E40" s="485"/>
      <c r="F40" s="485"/>
      <c r="G40" s="657"/>
      <c r="H40" s="657"/>
      <c r="I40" s="657"/>
      <c r="J40" s="657"/>
      <c r="K40" s="657"/>
      <c r="L40" s="657"/>
      <c r="M40" s="657"/>
      <c r="N40" s="657"/>
      <c r="O40" s="657"/>
      <c r="P40" s="657"/>
      <c r="Q40" s="485" t="s">
        <v>1216</v>
      </c>
      <c r="R40" s="485"/>
      <c r="S40" s="485"/>
      <c r="T40" s="485"/>
      <c r="U40" s="485"/>
      <c r="V40" s="485"/>
      <c r="W40" s="522"/>
      <c r="X40" s="522"/>
      <c r="Y40" s="658"/>
      <c r="Z40" s="658"/>
      <c r="AA40" s="658"/>
      <c r="AB40" s="658"/>
      <c r="AC40" s="658"/>
      <c r="AD40" s="659"/>
    </row>
    <row r="41" spans="2:30" ht="20.100000000000001" customHeight="1">
      <c r="B41" s="201" t="s">
        <v>1217</v>
      </c>
      <c r="C41" s="522"/>
      <c r="D41" s="522"/>
      <c r="E41" s="522"/>
      <c r="F41" s="628" t="s">
        <v>1218</v>
      </c>
      <c r="G41" s="628"/>
      <c r="H41" s="628"/>
      <c r="I41" s="660"/>
      <c r="J41" s="660"/>
      <c r="K41" s="660"/>
      <c r="L41" s="660"/>
      <c r="M41" s="628" t="s">
        <v>1219</v>
      </c>
      <c r="N41" s="628"/>
      <c r="O41" s="628"/>
      <c r="P41" s="660"/>
      <c r="Q41" s="660"/>
      <c r="R41" s="660"/>
      <c r="S41" s="660"/>
      <c r="T41" s="485" t="s">
        <v>1220</v>
      </c>
      <c r="U41" s="522"/>
      <c r="V41" s="522"/>
      <c r="W41" s="522"/>
      <c r="X41" s="522"/>
      <c r="Y41" s="522"/>
      <c r="Z41" s="522"/>
      <c r="AA41" s="522"/>
      <c r="AB41" s="661"/>
      <c r="AC41" s="661"/>
      <c r="AD41" s="662"/>
    </row>
    <row r="42" spans="2:30" ht="20.100000000000001" customHeight="1">
      <c r="B42" s="627" t="s">
        <v>1221</v>
      </c>
      <c r="C42" s="628"/>
      <c r="D42" s="628"/>
      <c r="E42" s="629"/>
      <c r="F42" s="629"/>
      <c r="G42" s="628" t="s">
        <v>1222</v>
      </c>
      <c r="H42" s="628"/>
      <c r="I42" s="628"/>
      <c r="J42" s="629">
        <f>+AB41-E42</f>
        <v>0</v>
      </c>
      <c r="K42" s="629"/>
      <c r="L42" s="630" t="s">
        <v>1223</v>
      </c>
      <c r="M42" s="630"/>
      <c r="N42" s="630"/>
      <c r="O42" s="630"/>
      <c r="P42" s="630"/>
      <c r="Q42" s="630"/>
      <c r="R42" s="630"/>
      <c r="S42" s="630"/>
      <c r="T42" s="630"/>
      <c r="U42" s="630"/>
      <c r="V42" s="630"/>
      <c r="W42" s="630"/>
      <c r="X42" s="630"/>
      <c r="Y42" s="630"/>
      <c r="Z42" s="630"/>
      <c r="AA42" s="629"/>
      <c r="AB42" s="629"/>
      <c r="AC42" s="629"/>
      <c r="AD42" s="654"/>
    </row>
    <row r="43" spans="2:30" ht="20.100000000000001" customHeight="1">
      <c r="B43" s="201" t="s">
        <v>1224</v>
      </c>
      <c r="C43" s="522"/>
      <c r="D43" s="522"/>
      <c r="E43" s="522"/>
      <c r="F43" s="522"/>
      <c r="G43" s="652"/>
      <c r="H43" s="653"/>
      <c r="I43" s="653"/>
      <c r="J43" s="653"/>
      <c r="K43" s="653"/>
      <c r="L43" s="653"/>
      <c r="M43" s="653"/>
      <c r="N43" s="653"/>
      <c r="O43" s="653"/>
      <c r="P43" s="653"/>
      <c r="Q43" s="485" t="s">
        <v>1225</v>
      </c>
      <c r="R43" s="522"/>
      <c r="S43" s="522"/>
      <c r="T43" s="522"/>
      <c r="U43" s="522"/>
      <c r="V43" s="522"/>
      <c r="W43" s="629"/>
      <c r="X43" s="629"/>
      <c r="Y43" s="629"/>
      <c r="Z43" s="629"/>
      <c r="AA43" s="629"/>
      <c r="AB43" s="629"/>
      <c r="AC43" s="629"/>
      <c r="AD43" s="654"/>
    </row>
    <row r="44" spans="2:30" ht="18" customHeight="1" thickBot="1">
      <c r="B44" s="539" t="s">
        <v>1226</v>
      </c>
      <c r="C44" s="540"/>
      <c r="D44" s="540"/>
      <c r="E44" s="540"/>
      <c r="F44" s="540"/>
      <c r="G44" s="541"/>
      <c r="H44" s="541"/>
      <c r="I44" s="541"/>
      <c r="J44" s="541"/>
      <c r="K44" s="541"/>
      <c r="L44" s="541"/>
      <c r="M44" s="541"/>
      <c r="N44" s="541"/>
      <c r="O44" s="541"/>
      <c r="P44" s="541"/>
      <c r="Q44" s="541"/>
      <c r="R44" s="541"/>
      <c r="S44" s="663"/>
      <c r="T44" s="663"/>
      <c r="U44" s="663"/>
      <c r="V44" s="663"/>
      <c r="W44" s="663"/>
      <c r="X44" s="663"/>
      <c r="Y44" s="663"/>
      <c r="Z44" s="663"/>
      <c r="AA44" s="663"/>
      <c r="AB44" s="663"/>
      <c r="AC44" s="663"/>
      <c r="AD44" s="664"/>
    </row>
    <row r="45" spans="2:30" ht="20.100000000000001" customHeight="1">
      <c r="B45" s="485"/>
      <c r="C45" s="522"/>
      <c r="D45" s="522"/>
      <c r="E45" s="522"/>
      <c r="F45" s="522"/>
      <c r="S45" s="542"/>
      <c r="T45" s="542"/>
      <c r="U45" s="542"/>
      <c r="V45" s="542"/>
      <c r="W45" s="542"/>
      <c r="X45" s="542"/>
      <c r="Y45" s="542"/>
      <c r="Z45" s="542"/>
      <c r="AA45" s="542"/>
      <c r="AB45" s="542"/>
      <c r="AC45" s="542"/>
      <c r="AD45" s="542"/>
    </row>
    <row r="46" spans="2:30" ht="20.100000000000001" customHeight="1" thickBot="1">
      <c r="B46" s="635" t="s">
        <v>1227</v>
      </c>
      <c r="C46" s="635"/>
      <c r="D46" s="635"/>
      <c r="E46" s="635"/>
      <c r="F46" s="635"/>
      <c r="G46" s="635"/>
      <c r="H46" s="635"/>
      <c r="I46" s="635"/>
      <c r="J46" s="635"/>
      <c r="K46" s="635"/>
      <c r="L46" s="635"/>
      <c r="M46" s="635"/>
      <c r="N46" s="635"/>
      <c r="O46" s="635"/>
      <c r="P46" s="635"/>
      <c r="Q46" s="635"/>
      <c r="R46" s="635"/>
      <c r="S46" s="635"/>
      <c r="T46" s="635"/>
      <c r="U46" s="635"/>
      <c r="V46" s="635"/>
      <c r="W46" s="635"/>
      <c r="X46" s="635"/>
      <c r="Y46" s="635"/>
      <c r="Z46" s="635"/>
      <c r="AA46" s="635"/>
      <c r="AB46" s="635"/>
      <c r="AC46" s="635"/>
      <c r="AD46" s="635"/>
    </row>
    <row r="47" spans="2:30" ht="20.100000000000001" customHeight="1">
      <c r="B47" s="543" t="s">
        <v>1228</v>
      </c>
      <c r="C47" s="544"/>
      <c r="D47" s="544"/>
      <c r="E47" s="544"/>
      <c r="F47" s="544"/>
      <c r="G47" s="544"/>
      <c r="H47" s="544"/>
      <c r="I47" s="544"/>
      <c r="J47" s="544"/>
      <c r="K47" s="544"/>
      <c r="L47" s="545" t="s">
        <v>1229</v>
      </c>
      <c r="M47" s="544"/>
      <c r="N47" s="544"/>
      <c r="O47" s="544"/>
      <c r="P47" s="544"/>
      <c r="Q47" s="544"/>
      <c r="R47" s="544"/>
      <c r="S47" s="544"/>
      <c r="T47" s="544"/>
      <c r="U47" s="544"/>
      <c r="V47" s="544"/>
      <c r="W47" s="636">
        <v>1000000</v>
      </c>
      <c r="X47" s="636"/>
      <c r="Y47" s="636"/>
      <c r="Z47" s="636"/>
      <c r="AA47" s="636"/>
      <c r="AB47" s="636"/>
      <c r="AC47" s="636"/>
      <c r="AD47" s="637"/>
    </row>
    <row r="48" spans="2:30" ht="20.100000000000001" customHeight="1">
      <c r="B48" s="546" t="s">
        <v>1230</v>
      </c>
      <c r="L48" s="525" t="s">
        <v>1229</v>
      </c>
      <c r="W48" s="651">
        <v>1000000</v>
      </c>
      <c r="X48" s="631"/>
      <c r="Y48" s="631"/>
      <c r="Z48" s="631"/>
      <c r="AA48" s="631"/>
      <c r="AB48" s="631"/>
      <c r="AC48" s="631"/>
      <c r="AD48" s="632"/>
    </row>
    <row r="49" spans="2:30" ht="20.100000000000001" customHeight="1">
      <c r="B49" s="546" t="s">
        <v>1231</v>
      </c>
      <c r="L49" s="525" t="s">
        <v>1229</v>
      </c>
      <c r="W49" s="631">
        <v>2000000</v>
      </c>
      <c r="X49" s="631"/>
      <c r="Y49" s="631"/>
      <c r="Z49" s="631"/>
      <c r="AA49" s="631"/>
      <c r="AB49" s="631"/>
      <c r="AC49" s="631"/>
      <c r="AD49" s="632"/>
    </row>
    <row r="50" spans="2:30" ht="20.100000000000001" customHeight="1">
      <c r="B50" s="546" t="s">
        <v>1232</v>
      </c>
      <c r="L50" s="525" t="s">
        <v>1229</v>
      </c>
      <c r="W50" s="631">
        <v>150000000</v>
      </c>
      <c r="X50" s="631"/>
      <c r="Y50" s="631"/>
      <c r="Z50" s="631"/>
      <c r="AA50" s="631"/>
      <c r="AB50" s="631"/>
      <c r="AC50" s="631"/>
      <c r="AD50" s="632"/>
    </row>
    <row r="51" spans="2:30" ht="20.100000000000001" customHeight="1">
      <c r="B51" s="546" t="s">
        <v>1233</v>
      </c>
      <c r="L51" s="525" t="s">
        <v>1229</v>
      </c>
      <c r="W51" s="631">
        <v>3000000</v>
      </c>
      <c r="X51" s="631"/>
      <c r="Y51" s="631"/>
      <c r="Z51" s="631"/>
      <c r="AA51" s="631"/>
      <c r="AB51" s="631"/>
      <c r="AC51" s="631"/>
      <c r="AD51" s="632"/>
    </row>
    <row r="52" spans="2:30" ht="20.100000000000001" customHeight="1">
      <c r="B52" s="546" t="s">
        <v>1234</v>
      </c>
      <c r="L52" s="525" t="s">
        <v>1229</v>
      </c>
      <c r="W52" s="631">
        <v>6500000</v>
      </c>
      <c r="X52" s="631"/>
      <c r="Y52" s="631"/>
      <c r="Z52" s="631"/>
      <c r="AA52" s="631"/>
      <c r="AB52" s="631"/>
      <c r="AC52" s="631"/>
      <c r="AD52" s="632"/>
    </row>
    <row r="53" spans="2:30" ht="20.100000000000001" customHeight="1" thickBot="1">
      <c r="B53" s="547" t="s">
        <v>1235</v>
      </c>
      <c r="C53" s="541"/>
      <c r="D53" s="541"/>
      <c r="E53" s="541"/>
      <c r="F53" s="541"/>
      <c r="G53" s="541"/>
      <c r="H53" s="541"/>
      <c r="I53" s="541"/>
      <c r="J53" s="541"/>
      <c r="K53" s="541"/>
      <c r="L53" s="548" t="s">
        <v>1229</v>
      </c>
      <c r="M53" s="541"/>
      <c r="N53" s="541"/>
      <c r="O53" s="541"/>
      <c r="P53" s="541"/>
      <c r="Q53" s="541"/>
      <c r="R53" s="541"/>
      <c r="S53" s="541"/>
      <c r="T53" s="541"/>
      <c r="U53" s="541"/>
      <c r="V53" s="541"/>
      <c r="W53" s="633">
        <v>25000000</v>
      </c>
      <c r="X53" s="633"/>
      <c r="Y53" s="633"/>
      <c r="Z53" s="633"/>
      <c r="AA53" s="633"/>
      <c r="AB53" s="633"/>
      <c r="AC53" s="633"/>
      <c r="AD53" s="634"/>
    </row>
    <row r="54" spans="2:30" ht="20.100000000000001" customHeight="1" thickBot="1">
      <c r="B54" s="626" t="s">
        <v>1236</v>
      </c>
      <c r="C54" s="626"/>
      <c r="D54" s="626"/>
      <c r="E54" s="626"/>
      <c r="F54" s="626"/>
      <c r="G54" s="626"/>
      <c r="H54" s="626"/>
      <c r="I54" s="626"/>
      <c r="J54" s="626"/>
      <c r="K54" s="626"/>
      <c r="L54" s="626"/>
      <c r="M54" s="626"/>
      <c r="N54" s="626"/>
      <c r="O54" s="626"/>
      <c r="P54" s="626"/>
      <c r="Q54" s="626"/>
      <c r="R54" s="626"/>
      <c r="S54" s="626"/>
      <c r="T54" s="626"/>
      <c r="U54" s="626"/>
      <c r="V54" s="626"/>
      <c r="W54" s="626"/>
      <c r="X54" s="626"/>
      <c r="Y54" s="626"/>
      <c r="Z54" s="626"/>
      <c r="AA54" s="626"/>
      <c r="AB54" s="626"/>
      <c r="AC54" s="626"/>
      <c r="AD54" s="626"/>
    </row>
    <row r="55" spans="2:30" ht="20.100000000000001" customHeight="1">
      <c r="B55" s="527" t="s">
        <v>1237</v>
      </c>
      <c r="C55" s="544"/>
      <c r="D55" s="544"/>
      <c r="E55" s="544"/>
      <c r="F55" s="544"/>
      <c r="G55" s="544"/>
      <c r="H55" s="544"/>
      <c r="I55" s="544"/>
      <c r="J55" s="544"/>
      <c r="K55" s="544"/>
      <c r="L55" s="544"/>
      <c r="M55" s="544"/>
      <c r="N55" s="544"/>
      <c r="O55" s="544"/>
      <c r="P55" s="544"/>
      <c r="Q55" s="544"/>
      <c r="R55" s="544"/>
      <c r="S55" s="544"/>
      <c r="T55" s="544"/>
      <c r="U55" s="544"/>
      <c r="V55" s="544"/>
      <c r="W55" s="544"/>
      <c r="X55" s="544"/>
      <c r="Y55" s="544"/>
      <c r="Z55" s="544"/>
      <c r="AA55" s="544"/>
      <c r="AB55" s="544"/>
      <c r="AC55" s="544"/>
      <c r="AD55" s="549"/>
    </row>
    <row r="56" spans="2:30" ht="20.100000000000001" customHeight="1">
      <c r="B56" s="550" t="s">
        <v>1238</v>
      </c>
      <c r="AB56" s="638" t="s">
        <v>495</v>
      </c>
      <c r="AC56" s="638"/>
      <c r="AD56" s="639"/>
    </row>
    <row r="57" spans="2:30" ht="15" customHeight="1">
      <c r="B57" s="642" t="s">
        <v>2162</v>
      </c>
      <c r="C57" s="643"/>
      <c r="D57" s="643"/>
      <c r="E57" s="643"/>
      <c r="F57" s="643"/>
      <c r="G57" s="643"/>
      <c r="H57" s="643"/>
      <c r="I57" s="643"/>
      <c r="J57" s="643"/>
      <c r="K57" s="643"/>
      <c r="L57" s="643"/>
      <c r="M57" s="643"/>
      <c r="N57" s="643"/>
      <c r="O57" s="643"/>
      <c r="P57" s="643"/>
      <c r="Q57" s="643"/>
      <c r="R57" s="643"/>
      <c r="S57" s="643"/>
      <c r="T57" s="643"/>
      <c r="U57" s="643"/>
      <c r="V57" s="643"/>
      <c r="W57" s="643"/>
      <c r="X57" s="643"/>
      <c r="Y57" s="643"/>
      <c r="Z57" s="643"/>
      <c r="AA57" s="643"/>
      <c r="AB57" s="640" t="s">
        <v>491</v>
      </c>
      <c r="AC57" s="640"/>
      <c r="AD57" s="641"/>
    </row>
    <row r="58" spans="2:30" ht="15" customHeight="1">
      <c r="B58" s="642" t="s">
        <v>1239</v>
      </c>
      <c r="C58" s="643"/>
      <c r="D58" s="643"/>
      <c r="E58" s="643"/>
      <c r="F58" s="643"/>
      <c r="G58" s="643"/>
      <c r="H58" s="643"/>
      <c r="I58" s="643"/>
      <c r="J58" s="643"/>
      <c r="K58" s="643"/>
      <c r="L58" s="643"/>
      <c r="M58" s="643"/>
      <c r="N58" s="643"/>
      <c r="O58" s="643"/>
      <c r="P58" s="643"/>
      <c r="Q58" s="643"/>
      <c r="R58" s="643"/>
      <c r="S58" s="643"/>
      <c r="T58" s="643"/>
      <c r="U58" s="643"/>
      <c r="V58" s="643"/>
      <c r="W58" s="643"/>
      <c r="X58" s="643"/>
      <c r="Y58" s="643"/>
      <c r="Z58" s="643"/>
      <c r="AA58" s="643"/>
      <c r="AB58" s="640" t="s">
        <v>491</v>
      </c>
      <c r="AC58" s="640"/>
      <c r="AD58" s="641"/>
    </row>
    <row r="59" spans="2:30" ht="15" customHeight="1">
      <c r="B59" s="642" t="s">
        <v>1240</v>
      </c>
      <c r="C59" s="643"/>
      <c r="D59" s="643"/>
      <c r="E59" s="643"/>
      <c r="F59" s="643"/>
      <c r="G59" s="643"/>
      <c r="H59" s="643"/>
      <c r="I59" s="643"/>
      <c r="J59" s="643"/>
      <c r="K59" s="643"/>
      <c r="L59" s="643"/>
      <c r="M59" s="643"/>
      <c r="N59" s="643"/>
      <c r="O59" s="643"/>
      <c r="P59" s="643"/>
      <c r="Q59" s="643"/>
      <c r="R59" s="643"/>
      <c r="S59" s="643"/>
      <c r="T59" s="643"/>
      <c r="U59" s="643"/>
      <c r="V59" s="643"/>
      <c r="W59" s="643"/>
      <c r="X59" s="643"/>
      <c r="Y59" s="643"/>
      <c r="Z59" s="643"/>
      <c r="AA59" s="643"/>
      <c r="AB59" s="640" t="s">
        <v>491</v>
      </c>
      <c r="AC59" s="640"/>
      <c r="AD59" s="641"/>
    </row>
    <row r="60" spans="2:30" ht="15" customHeight="1">
      <c r="B60" s="642" t="s">
        <v>2163</v>
      </c>
      <c r="C60" s="643"/>
      <c r="D60" s="643"/>
      <c r="E60" s="643"/>
      <c r="F60" s="643"/>
      <c r="G60" s="643"/>
      <c r="H60" s="643"/>
      <c r="I60" s="643"/>
      <c r="J60" s="643"/>
      <c r="K60" s="643"/>
      <c r="L60" s="643"/>
      <c r="M60" s="643"/>
      <c r="N60" s="643"/>
      <c r="O60" s="643"/>
      <c r="P60" s="643"/>
      <c r="Q60" s="643"/>
      <c r="R60" s="643"/>
      <c r="S60" s="643"/>
      <c r="T60" s="643"/>
      <c r="U60" s="643"/>
      <c r="V60" s="643"/>
      <c r="W60" s="643"/>
      <c r="X60" s="643"/>
      <c r="Y60" s="643"/>
      <c r="Z60" s="643"/>
      <c r="AA60" s="643"/>
      <c r="AB60" s="640" t="s">
        <v>491</v>
      </c>
      <c r="AC60" s="640"/>
      <c r="AD60" s="641"/>
    </row>
    <row r="61" spans="2:30" ht="15" customHeight="1">
      <c r="B61" s="488" t="s">
        <v>1241</v>
      </c>
      <c r="C61" s="489"/>
      <c r="D61" s="489"/>
      <c r="E61" s="489"/>
      <c r="F61" s="489"/>
      <c r="G61" s="489"/>
      <c r="H61" s="489"/>
      <c r="I61" s="489"/>
      <c r="J61" s="489"/>
      <c r="K61" s="489"/>
      <c r="L61" s="489"/>
      <c r="M61" s="489"/>
      <c r="N61" s="489"/>
      <c r="O61" s="489"/>
      <c r="P61" s="489"/>
      <c r="Q61" s="489"/>
      <c r="R61" s="489"/>
      <c r="S61" s="489"/>
      <c r="T61" s="489"/>
      <c r="U61" s="489"/>
      <c r="V61" s="489"/>
      <c r="W61" s="489"/>
      <c r="X61" s="489"/>
      <c r="Y61" s="489"/>
      <c r="Z61" s="489"/>
      <c r="AA61" s="489"/>
      <c r="AB61" s="640" t="s">
        <v>491</v>
      </c>
      <c r="AC61" s="640"/>
      <c r="AD61" s="641"/>
    </row>
    <row r="62" spans="2:30" ht="20.100000000000001" customHeight="1">
      <c r="B62" s="550" t="s">
        <v>1242</v>
      </c>
      <c r="AD62" s="521"/>
    </row>
    <row r="63" spans="2:30" ht="15" customHeight="1">
      <c r="B63" s="642" t="s">
        <v>1243</v>
      </c>
      <c r="C63" s="643"/>
      <c r="D63" s="643"/>
      <c r="E63" s="643"/>
      <c r="F63" s="643"/>
      <c r="G63" s="643"/>
      <c r="H63" s="643"/>
      <c r="I63" s="643"/>
      <c r="J63" s="643"/>
      <c r="K63" s="643"/>
      <c r="L63" s="643"/>
      <c r="M63" s="643"/>
      <c r="N63" s="643"/>
      <c r="O63" s="643"/>
      <c r="P63" s="643"/>
      <c r="Q63" s="643"/>
      <c r="R63" s="643"/>
      <c r="S63" s="643"/>
      <c r="T63" s="643"/>
      <c r="U63" s="643"/>
      <c r="V63" s="643"/>
      <c r="W63" s="643"/>
      <c r="X63" s="643"/>
      <c r="Y63" s="643"/>
      <c r="Z63" s="643"/>
      <c r="AA63" s="643"/>
      <c r="AB63" s="640" t="s">
        <v>491</v>
      </c>
      <c r="AC63" s="640"/>
      <c r="AD63" s="641"/>
    </row>
    <row r="64" spans="2:30" ht="15" customHeight="1">
      <c r="B64" s="203" t="s">
        <v>2164</v>
      </c>
      <c r="C64" s="489"/>
      <c r="D64" s="489"/>
      <c r="E64" s="489"/>
      <c r="F64" s="489"/>
      <c r="G64" s="489"/>
      <c r="H64" s="489"/>
      <c r="I64" s="489"/>
      <c r="J64" s="489"/>
      <c r="K64" s="489"/>
      <c r="L64" s="489"/>
      <c r="M64" s="489"/>
      <c r="N64" s="489"/>
      <c r="O64" s="489"/>
      <c r="P64" s="489"/>
      <c r="Q64" s="489"/>
      <c r="R64" s="489"/>
      <c r="S64" s="489"/>
      <c r="T64" s="489"/>
      <c r="U64" s="489"/>
      <c r="V64" s="489"/>
      <c r="W64" s="489"/>
      <c r="X64" s="489"/>
      <c r="Y64" s="489"/>
      <c r="Z64" s="489"/>
      <c r="AA64" s="489"/>
      <c r="AB64" s="640" t="s">
        <v>491</v>
      </c>
      <c r="AC64" s="640"/>
      <c r="AD64" s="641"/>
    </row>
    <row r="65" spans="2:30" ht="21.75" customHeight="1">
      <c r="B65" s="648" t="s">
        <v>1244</v>
      </c>
      <c r="C65" s="649"/>
      <c r="D65" s="649"/>
      <c r="E65" s="649"/>
      <c r="F65" s="649"/>
      <c r="G65" s="649"/>
      <c r="H65" s="649"/>
      <c r="I65" s="649"/>
      <c r="J65" s="649"/>
      <c r="K65" s="649"/>
      <c r="L65" s="649"/>
      <c r="M65" s="649"/>
      <c r="N65" s="649"/>
      <c r="O65" s="649"/>
      <c r="P65" s="649"/>
      <c r="Q65" s="649"/>
      <c r="R65" s="649"/>
      <c r="S65" s="649"/>
      <c r="T65" s="649"/>
      <c r="U65" s="649"/>
      <c r="V65" s="649"/>
      <c r="W65" s="649"/>
      <c r="X65" s="649"/>
      <c r="Y65" s="649"/>
      <c r="Z65" s="649"/>
      <c r="AA65" s="649"/>
      <c r="AB65" s="640" t="s">
        <v>491</v>
      </c>
      <c r="AC65" s="640"/>
      <c r="AD65" s="641"/>
    </row>
    <row r="66" spans="2:30" ht="15" customHeight="1">
      <c r="B66" s="488" t="s">
        <v>1245</v>
      </c>
      <c r="C66" s="489"/>
      <c r="D66" s="489"/>
      <c r="E66" s="489"/>
      <c r="F66" s="489"/>
      <c r="G66" s="489"/>
      <c r="H66" s="489"/>
      <c r="I66" s="489"/>
      <c r="J66" s="489"/>
      <c r="K66" s="489"/>
      <c r="L66" s="489"/>
      <c r="M66" s="489"/>
      <c r="N66" s="489"/>
      <c r="O66" s="489"/>
      <c r="P66" s="489"/>
      <c r="Q66" s="489"/>
      <c r="R66" s="489"/>
      <c r="S66" s="489"/>
      <c r="T66" s="489"/>
      <c r="U66" s="489"/>
      <c r="V66" s="489"/>
      <c r="W66" s="489"/>
      <c r="X66" s="489"/>
      <c r="Y66" s="489"/>
      <c r="Z66" s="489"/>
      <c r="AA66" s="489"/>
      <c r="AB66" s="551"/>
      <c r="AC66" s="551"/>
      <c r="AD66" s="552"/>
    </row>
    <row r="67" spans="2:30" ht="15" customHeight="1" thickBot="1">
      <c r="B67" s="488" t="s">
        <v>1246</v>
      </c>
      <c r="C67" s="489"/>
      <c r="D67" s="489"/>
      <c r="E67" s="489"/>
      <c r="F67" s="489"/>
      <c r="G67" s="489"/>
      <c r="H67" s="489"/>
      <c r="I67" s="489"/>
      <c r="J67" s="489"/>
      <c r="K67" s="489"/>
      <c r="L67" s="489"/>
      <c r="M67" s="489"/>
      <c r="N67" s="489"/>
      <c r="O67" s="489"/>
      <c r="P67" s="489"/>
      <c r="Q67" s="489"/>
      <c r="R67" s="489"/>
      <c r="S67" s="489"/>
      <c r="T67" s="489"/>
      <c r="U67" s="489"/>
      <c r="V67" s="489"/>
      <c r="W67" s="489"/>
      <c r="X67" s="489"/>
      <c r="Y67" s="489"/>
      <c r="Z67" s="489"/>
      <c r="AA67" s="489"/>
      <c r="AB67" s="640" t="s">
        <v>491</v>
      </c>
      <c r="AC67" s="640"/>
      <c r="AD67" s="641"/>
    </row>
    <row r="68" spans="2:30" ht="20.100000000000001" customHeight="1" thickBot="1">
      <c r="B68" s="553" t="s">
        <v>1247</v>
      </c>
      <c r="C68" s="544"/>
      <c r="D68" s="544"/>
      <c r="E68" s="544"/>
      <c r="F68" s="544"/>
      <c r="G68" s="544"/>
      <c r="H68" s="544"/>
      <c r="I68" s="544"/>
      <c r="J68" s="544"/>
      <c r="K68" s="544"/>
      <c r="L68" s="544"/>
      <c r="M68" s="544"/>
      <c r="N68" s="544"/>
      <c r="O68" s="544"/>
      <c r="P68" s="544"/>
      <c r="Q68" s="544"/>
      <c r="R68" s="544"/>
      <c r="S68" s="544"/>
      <c r="T68" s="544"/>
      <c r="U68" s="544"/>
      <c r="V68" s="544"/>
      <c r="W68" s="544"/>
      <c r="X68" s="544"/>
      <c r="Y68" s="544"/>
      <c r="Z68" s="544"/>
      <c r="AA68" s="544"/>
      <c r="AB68" s="544"/>
      <c r="AC68" s="544"/>
      <c r="AD68" s="549"/>
    </row>
    <row r="69" spans="2:30" ht="20.100000000000001" customHeight="1" thickBot="1">
      <c r="B69" s="642" t="s">
        <v>1248</v>
      </c>
      <c r="C69" s="643"/>
      <c r="D69" s="643"/>
      <c r="E69" s="643"/>
      <c r="F69" s="643"/>
      <c r="G69" s="643"/>
      <c r="H69" s="643"/>
      <c r="I69" s="643"/>
      <c r="J69" s="643"/>
      <c r="K69" s="643"/>
      <c r="L69" s="643"/>
      <c r="M69" s="643"/>
      <c r="N69" s="643"/>
      <c r="O69" s="643"/>
      <c r="P69" s="643"/>
      <c r="Q69" s="643"/>
      <c r="R69" s="643"/>
      <c r="S69" s="643"/>
      <c r="T69" s="643"/>
      <c r="U69" s="643"/>
      <c r="V69" s="643"/>
      <c r="W69" s="643"/>
      <c r="X69" s="643"/>
      <c r="Y69" s="643"/>
      <c r="Z69" s="643"/>
      <c r="AA69" s="643"/>
      <c r="AC69" s="560" t="s">
        <v>491</v>
      </c>
      <c r="AD69" s="521"/>
    </row>
    <row r="70" spans="2:30" ht="20.100000000000001" customHeight="1" thickBot="1">
      <c r="B70" s="642" t="s">
        <v>1249</v>
      </c>
      <c r="C70" s="643"/>
      <c r="D70" s="643"/>
      <c r="E70" s="643"/>
      <c r="F70" s="643"/>
      <c r="G70" s="643"/>
      <c r="H70" s="643"/>
      <c r="I70" s="643"/>
      <c r="J70" s="643"/>
      <c r="K70" s="643"/>
      <c r="L70" s="643"/>
      <c r="M70" s="643"/>
      <c r="N70" s="643"/>
      <c r="O70" s="643"/>
      <c r="P70" s="643"/>
      <c r="Q70" s="643"/>
      <c r="R70" s="643"/>
      <c r="S70" s="643"/>
      <c r="T70" s="643"/>
      <c r="U70" s="643"/>
      <c r="V70" s="643"/>
      <c r="W70" s="643"/>
      <c r="X70" s="643"/>
      <c r="Y70" s="643"/>
      <c r="Z70" s="643"/>
      <c r="AA70" s="643"/>
      <c r="AC70" s="560" t="s">
        <v>491</v>
      </c>
      <c r="AD70" s="521"/>
    </row>
    <row r="71" spans="2:30" ht="20.100000000000001" customHeight="1">
      <c r="B71" s="642" t="s">
        <v>1250</v>
      </c>
      <c r="C71" s="643"/>
      <c r="D71" s="643"/>
      <c r="E71" s="643"/>
      <c r="F71" s="643"/>
      <c r="G71" s="643"/>
      <c r="H71" s="643"/>
      <c r="I71" s="643"/>
      <c r="J71" s="643"/>
      <c r="K71" s="643"/>
      <c r="L71" s="643"/>
      <c r="M71" s="643"/>
      <c r="N71" s="643"/>
      <c r="O71" s="643"/>
      <c r="P71" s="643"/>
      <c r="Q71" s="643"/>
      <c r="R71" s="643"/>
      <c r="S71" s="643"/>
      <c r="T71" s="643"/>
      <c r="U71" s="643"/>
      <c r="V71" s="643"/>
      <c r="W71" s="643"/>
      <c r="X71" s="643"/>
      <c r="Y71" s="643"/>
      <c r="Z71" s="643"/>
      <c r="AA71" s="643"/>
      <c r="AC71" s="560" t="s">
        <v>491</v>
      </c>
      <c r="AD71" s="521"/>
    </row>
    <row r="72" spans="2:30" ht="15" customHeight="1" thickBot="1">
      <c r="B72" s="642" t="s">
        <v>1251</v>
      </c>
      <c r="C72" s="643"/>
      <c r="D72" s="643"/>
      <c r="E72" s="643"/>
      <c r="F72" s="643"/>
      <c r="G72" s="643"/>
      <c r="H72" s="643"/>
      <c r="I72" s="643"/>
      <c r="J72" s="643"/>
      <c r="K72" s="643"/>
      <c r="L72" s="643"/>
      <c r="M72" s="643"/>
      <c r="N72" s="643"/>
      <c r="O72" s="643"/>
      <c r="P72" s="643"/>
      <c r="Q72" s="643"/>
      <c r="R72" s="643"/>
      <c r="S72" s="643"/>
      <c r="T72" s="643"/>
      <c r="U72" s="643"/>
      <c r="V72" s="643"/>
      <c r="W72" s="643"/>
      <c r="X72" s="643"/>
      <c r="Y72" s="643"/>
      <c r="Z72" s="643"/>
      <c r="AA72" s="643"/>
      <c r="AC72" s="560" t="s">
        <v>491</v>
      </c>
      <c r="AD72" s="521"/>
    </row>
    <row r="73" spans="2:30" ht="15" customHeight="1" thickBot="1">
      <c r="B73" s="642" t="s">
        <v>1252</v>
      </c>
      <c r="C73" s="643"/>
      <c r="D73" s="643"/>
      <c r="E73" s="643"/>
      <c r="F73" s="643"/>
      <c r="G73" s="643"/>
      <c r="H73" s="643"/>
      <c r="I73" s="643"/>
      <c r="J73" s="643"/>
      <c r="K73" s="643"/>
      <c r="L73" s="643"/>
      <c r="M73" s="643"/>
      <c r="N73" s="643"/>
      <c r="O73" s="643"/>
      <c r="P73" s="643"/>
      <c r="Q73" s="643"/>
      <c r="R73" s="643"/>
      <c r="S73" s="643"/>
      <c r="T73" s="643"/>
      <c r="U73" s="643"/>
      <c r="V73" s="643"/>
      <c r="W73" s="643"/>
      <c r="X73" s="643"/>
      <c r="Y73" s="643"/>
      <c r="Z73" s="643"/>
      <c r="AA73" s="643"/>
      <c r="AC73" s="554"/>
      <c r="AD73" s="521"/>
    </row>
    <row r="74" spans="2:30" ht="15" customHeight="1" thickBot="1">
      <c r="B74" s="642" t="s">
        <v>1253</v>
      </c>
      <c r="C74" s="643"/>
      <c r="D74" s="643"/>
      <c r="E74" s="643"/>
      <c r="F74" s="643"/>
      <c r="G74" s="643"/>
      <c r="H74" s="643"/>
      <c r="I74" s="643"/>
      <c r="J74" s="643"/>
      <c r="K74" s="643"/>
      <c r="L74" s="643"/>
      <c r="M74" s="643"/>
      <c r="N74" s="643"/>
      <c r="O74" s="643"/>
      <c r="P74" s="643"/>
      <c r="Q74" s="643"/>
      <c r="R74" s="643"/>
      <c r="S74" s="643"/>
      <c r="T74" s="643"/>
      <c r="U74" s="643"/>
      <c r="V74" s="643"/>
      <c r="W74" s="643"/>
      <c r="X74" s="643"/>
      <c r="Y74" s="643"/>
      <c r="Z74" s="643"/>
      <c r="AA74" s="643"/>
      <c r="AC74" s="560" t="s">
        <v>491</v>
      </c>
      <c r="AD74" s="521"/>
    </row>
    <row r="75" spans="2:30" ht="15" customHeight="1">
      <c r="B75" s="642" t="s">
        <v>1254</v>
      </c>
      <c r="C75" s="643"/>
      <c r="D75" s="643"/>
      <c r="E75" s="643"/>
      <c r="F75" s="643"/>
      <c r="G75" s="643"/>
      <c r="H75" s="643"/>
      <c r="I75" s="643"/>
      <c r="J75" s="643"/>
      <c r="K75" s="643"/>
      <c r="L75" s="643"/>
      <c r="M75" s="643"/>
      <c r="N75" s="643"/>
      <c r="O75" s="643"/>
      <c r="P75" s="643"/>
      <c r="Q75" s="643"/>
      <c r="R75" s="643"/>
      <c r="S75" s="643"/>
      <c r="T75" s="643"/>
      <c r="U75" s="643"/>
      <c r="V75" s="643"/>
      <c r="W75" s="643"/>
      <c r="X75" s="643"/>
      <c r="Y75" s="643"/>
      <c r="Z75" s="643"/>
      <c r="AA75" s="643"/>
      <c r="AC75" s="560" t="s">
        <v>491</v>
      </c>
      <c r="AD75" s="521"/>
    </row>
    <row r="76" spans="2:30" ht="15" customHeight="1" thickBot="1">
      <c r="B76" s="642" t="s">
        <v>1255</v>
      </c>
      <c r="C76" s="643"/>
      <c r="D76" s="643"/>
      <c r="E76" s="643"/>
      <c r="F76" s="643"/>
      <c r="G76" s="643"/>
      <c r="H76" s="643"/>
      <c r="I76" s="643"/>
      <c r="J76" s="643"/>
      <c r="K76" s="643"/>
      <c r="L76" s="643"/>
      <c r="M76" s="643"/>
      <c r="N76" s="643"/>
      <c r="O76" s="643"/>
      <c r="P76" s="643"/>
      <c r="Q76" s="643"/>
      <c r="R76" s="643"/>
      <c r="S76" s="643"/>
      <c r="T76" s="643"/>
      <c r="U76" s="643"/>
      <c r="V76" s="643"/>
      <c r="W76" s="643"/>
      <c r="X76" s="643"/>
      <c r="Y76" s="643"/>
      <c r="Z76" s="643"/>
      <c r="AA76" s="643"/>
      <c r="AC76" s="560" t="s">
        <v>491</v>
      </c>
      <c r="AD76" s="521"/>
    </row>
    <row r="77" spans="2:30" ht="15" customHeight="1">
      <c r="B77" s="488" t="s">
        <v>2185</v>
      </c>
      <c r="C77" s="489"/>
      <c r="D77" s="489"/>
      <c r="E77" s="489"/>
      <c r="F77" s="489"/>
      <c r="G77" s="489"/>
      <c r="H77" s="489"/>
      <c r="I77" s="489"/>
      <c r="J77" s="489"/>
      <c r="K77" s="489"/>
      <c r="L77" s="489"/>
      <c r="M77" s="489"/>
      <c r="N77" s="489"/>
      <c r="O77" s="489"/>
      <c r="P77" s="489"/>
      <c r="Q77" s="489"/>
      <c r="R77" s="489"/>
      <c r="S77" s="489"/>
      <c r="T77" s="489"/>
      <c r="U77" s="489"/>
      <c r="V77" s="489"/>
      <c r="W77" s="489"/>
      <c r="X77" s="489"/>
      <c r="Y77" s="489"/>
      <c r="Z77" s="489"/>
      <c r="AA77" s="489"/>
      <c r="AC77" s="563"/>
      <c r="AD77" s="521"/>
    </row>
    <row r="78" spans="2:30" ht="15" customHeight="1" thickBot="1">
      <c r="B78" s="488" t="s">
        <v>2186</v>
      </c>
      <c r="C78" s="489"/>
      <c r="D78" s="489"/>
      <c r="E78" s="489"/>
      <c r="F78" s="489"/>
      <c r="G78" s="489"/>
      <c r="H78" s="489"/>
      <c r="I78" s="489"/>
      <c r="J78" s="489"/>
      <c r="K78" s="489"/>
      <c r="L78" s="489"/>
      <c r="M78" s="489"/>
      <c r="N78" s="489"/>
      <c r="O78" s="489"/>
      <c r="P78" s="489"/>
      <c r="Q78" s="489"/>
      <c r="R78" s="489"/>
      <c r="S78" s="489"/>
      <c r="T78" s="489"/>
      <c r="U78" s="489"/>
      <c r="V78" s="489"/>
      <c r="W78" s="489"/>
      <c r="X78" s="489"/>
      <c r="Y78" s="489"/>
      <c r="Z78" s="489"/>
      <c r="AA78" s="489"/>
      <c r="AC78" s="541"/>
      <c r="AD78" s="521"/>
    </row>
    <row r="79" spans="2:30" ht="15" customHeight="1" thickBot="1">
      <c r="B79" s="488" t="s">
        <v>2187</v>
      </c>
      <c r="C79" s="489"/>
      <c r="D79" s="489"/>
      <c r="E79" s="489"/>
      <c r="F79" s="489"/>
      <c r="G79" s="489"/>
      <c r="H79" s="489"/>
      <c r="I79" s="489"/>
      <c r="J79" s="489"/>
      <c r="K79" s="489"/>
      <c r="L79" s="489"/>
      <c r="M79" s="489"/>
      <c r="N79" s="489"/>
      <c r="O79" s="489"/>
      <c r="P79" s="489"/>
      <c r="Q79" s="489"/>
      <c r="R79" s="489"/>
      <c r="S79" s="489"/>
      <c r="T79" s="489"/>
      <c r="U79" s="489"/>
      <c r="V79" s="489"/>
      <c r="W79" s="489"/>
      <c r="X79" s="489"/>
      <c r="Y79" s="489"/>
      <c r="Z79" s="489"/>
      <c r="AA79" s="489"/>
      <c r="AC79" s="560" t="s">
        <v>491</v>
      </c>
      <c r="AD79" s="521"/>
    </row>
    <row r="80" spans="2:30" ht="15" customHeight="1" thickBot="1">
      <c r="B80" s="642" t="s">
        <v>1256</v>
      </c>
      <c r="C80" s="643"/>
      <c r="D80" s="643"/>
      <c r="E80" s="643"/>
      <c r="F80" s="643"/>
      <c r="G80" s="643"/>
      <c r="H80" s="643"/>
      <c r="I80" s="643"/>
      <c r="J80" s="643"/>
      <c r="K80" s="643"/>
      <c r="L80" s="643"/>
      <c r="M80" s="643"/>
      <c r="N80" s="643"/>
      <c r="O80" s="643"/>
      <c r="P80" s="643"/>
      <c r="Q80" s="643"/>
      <c r="R80" s="643"/>
      <c r="S80" s="643"/>
      <c r="T80" s="643"/>
      <c r="U80" s="643"/>
      <c r="V80" s="643"/>
      <c r="W80" s="643"/>
      <c r="X80" s="643"/>
      <c r="Y80" s="643"/>
      <c r="Z80" s="643"/>
      <c r="AA80" s="643"/>
      <c r="AC80" s="560" t="s">
        <v>491</v>
      </c>
      <c r="AD80" s="521"/>
    </row>
    <row r="81" spans="2:30" ht="15" customHeight="1">
      <c r="B81" s="642" t="s">
        <v>1257</v>
      </c>
      <c r="C81" s="643"/>
      <c r="D81" s="643"/>
      <c r="E81" s="643"/>
      <c r="F81" s="643"/>
      <c r="G81" s="643"/>
      <c r="H81" s="643"/>
      <c r="I81" s="643"/>
      <c r="J81" s="643"/>
      <c r="K81" s="643"/>
      <c r="L81" s="643"/>
      <c r="M81" s="643"/>
      <c r="N81" s="643"/>
      <c r="O81" s="643"/>
      <c r="P81" s="643"/>
      <c r="Q81" s="643"/>
      <c r="R81" s="643"/>
      <c r="S81" s="643"/>
      <c r="T81" s="643"/>
      <c r="U81" s="643"/>
      <c r="V81" s="643"/>
      <c r="W81" s="643"/>
      <c r="X81" s="643"/>
      <c r="Y81" s="643"/>
      <c r="Z81" s="643"/>
      <c r="AA81" s="643"/>
      <c r="AC81" s="520"/>
      <c r="AD81" s="521"/>
    </row>
    <row r="82" spans="2:30" ht="15" customHeight="1" thickBot="1">
      <c r="B82" s="642" t="s">
        <v>1258</v>
      </c>
      <c r="C82" s="643"/>
      <c r="D82" s="643"/>
      <c r="E82" s="643"/>
      <c r="F82" s="643"/>
      <c r="G82" s="643"/>
      <c r="H82" s="643"/>
      <c r="I82" s="643"/>
      <c r="J82" s="643"/>
      <c r="K82" s="643"/>
      <c r="L82" s="643"/>
      <c r="M82" s="643"/>
      <c r="N82" s="643"/>
      <c r="O82" s="643"/>
      <c r="P82" s="643"/>
      <c r="Q82" s="643"/>
      <c r="R82" s="643"/>
      <c r="S82" s="643"/>
      <c r="T82" s="643"/>
      <c r="U82" s="643"/>
      <c r="V82" s="643"/>
      <c r="W82" s="643"/>
      <c r="X82" s="643"/>
      <c r="Y82" s="643"/>
      <c r="Z82" s="643"/>
      <c r="AA82" s="643"/>
      <c r="AC82" s="560" t="s">
        <v>491</v>
      </c>
      <c r="AD82" s="521"/>
    </row>
    <row r="83" spans="2:30" ht="15" customHeight="1" thickBot="1">
      <c r="B83" s="646" t="s">
        <v>1259</v>
      </c>
      <c r="C83" s="647"/>
      <c r="D83" s="647"/>
      <c r="E83" s="647"/>
      <c r="F83" s="647"/>
      <c r="G83" s="647"/>
      <c r="H83" s="647"/>
      <c r="I83" s="647"/>
      <c r="J83" s="647"/>
      <c r="K83" s="647"/>
      <c r="L83" s="647"/>
      <c r="M83" s="647"/>
      <c r="N83" s="647"/>
      <c r="O83" s="647"/>
      <c r="P83" s="647"/>
      <c r="Q83" s="647"/>
      <c r="R83" s="647"/>
      <c r="S83" s="647"/>
      <c r="T83" s="647"/>
      <c r="U83" s="647"/>
      <c r="V83" s="647"/>
      <c r="W83" s="647"/>
      <c r="X83" s="647"/>
      <c r="Y83" s="647"/>
      <c r="Z83" s="647"/>
      <c r="AA83" s="647"/>
      <c r="AB83" s="555"/>
      <c r="AC83" s="560" t="s">
        <v>491</v>
      </c>
      <c r="AD83" s="555"/>
    </row>
    <row r="85" spans="2:30" ht="20.100000000000001" customHeight="1">
      <c r="B85" s="556" t="s">
        <v>1260</v>
      </c>
      <c r="K85" s="650" t="s">
        <v>711</v>
      </c>
      <c r="L85" s="650"/>
      <c r="M85" s="650"/>
      <c r="N85" s="650"/>
      <c r="O85" s="650"/>
      <c r="P85" s="650"/>
      <c r="Q85" s="650"/>
      <c r="R85" s="650"/>
      <c r="S85" s="650"/>
      <c r="T85" s="650"/>
      <c r="U85" s="650"/>
      <c r="V85" s="650"/>
      <c r="W85" s="556" t="s">
        <v>1261</v>
      </c>
      <c r="Y85" s="644">
        <f ca="1">NOW()</f>
        <v>45349.510892708335</v>
      </c>
      <c r="Z85" s="645"/>
      <c r="AA85" s="645"/>
      <c r="AB85" s="645"/>
      <c r="AC85" s="645"/>
      <c r="AD85" s="645"/>
    </row>
    <row r="86" spans="2:30" ht="6.75" customHeight="1"/>
    <row r="87" spans="2:30" ht="20.100000000000001" customHeight="1">
      <c r="B87" s="556" t="s">
        <v>1262</v>
      </c>
      <c r="K87" s="696" t="s">
        <v>1263</v>
      </c>
      <c r="L87" s="696"/>
      <c r="M87" s="696"/>
      <c r="N87" s="696"/>
      <c r="O87" s="696"/>
      <c r="P87" s="696"/>
      <c r="Q87" s="696"/>
      <c r="R87" s="696"/>
      <c r="S87" s="696"/>
      <c r="T87" s="696"/>
      <c r="U87" s="696"/>
      <c r="V87" s="696"/>
    </row>
    <row r="88" spans="2:30" ht="8.25" customHeight="1"/>
    <row r="89" spans="2:30" ht="20.100000000000001" customHeight="1">
      <c r="B89" s="697"/>
      <c r="C89" s="698"/>
      <c r="D89" s="698"/>
      <c r="E89" s="698"/>
      <c r="F89" s="698"/>
      <c r="G89" s="698"/>
      <c r="H89" s="698"/>
      <c r="I89" s="698"/>
      <c r="J89" s="698"/>
      <c r="K89" s="698"/>
      <c r="L89" s="698"/>
      <c r="M89" s="698"/>
      <c r="N89" s="698"/>
      <c r="O89" s="698"/>
      <c r="P89" s="698"/>
      <c r="Q89" s="698"/>
      <c r="R89" s="698"/>
      <c r="S89" s="698"/>
      <c r="T89" s="698"/>
      <c r="U89" s="698"/>
      <c r="V89" s="698"/>
      <c r="W89" s="698"/>
      <c r="X89" s="698"/>
      <c r="Y89" s="698"/>
      <c r="Z89" s="698"/>
      <c r="AA89" s="698"/>
      <c r="AB89" s="698"/>
      <c r="AC89" s="698"/>
      <c r="AD89" s="699"/>
    </row>
    <row r="90" spans="2:30" ht="20.100000000000001" customHeight="1">
      <c r="B90" s="700"/>
      <c r="C90" s="701"/>
      <c r="D90" s="701"/>
      <c r="E90" s="701"/>
      <c r="F90" s="701"/>
      <c r="G90" s="701"/>
      <c r="H90" s="701"/>
      <c r="I90" s="701"/>
      <c r="J90" s="701"/>
      <c r="K90" s="701"/>
      <c r="L90" s="701"/>
      <c r="M90" s="701"/>
      <c r="N90" s="701"/>
      <c r="O90" s="701"/>
      <c r="P90" s="701"/>
      <c r="Q90" s="701"/>
      <c r="R90" s="701"/>
      <c r="S90" s="701"/>
      <c r="T90" s="701"/>
      <c r="U90" s="701"/>
      <c r="V90" s="701"/>
      <c r="W90" s="701"/>
      <c r="X90" s="701"/>
      <c r="Y90" s="701"/>
      <c r="Z90" s="701"/>
      <c r="AA90" s="701"/>
      <c r="AB90" s="701"/>
      <c r="AC90" s="701"/>
      <c r="AD90" s="702"/>
    </row>
    <row r="91" spans="2:30" ht="20.100000000000001" customHeight="1">
      <c r="B91" s="700"/>
      <c r="C91" s="701"/>
      <c r="D91" s="701"/>
      <c r="E91" s="701"/>
      <c r="F91" s="701"/>
      <c r="G91" s="701"/>
      <c r="H91" s="701"/>
      <c r="I91" s="701"/>
      <c r="J91" s="701"/>
      <c r="K91" s="701"/>
      <c r="L91" s="701"/>
      <c r="M91" s="701"/>
      <c r="N91" s="701"/>
      <c r="O91" s="701"/>
      <c r="P91" s="701"/>
      <c r="Q91" s="701"/>
      <c r="R91" s="701"/>
      <c r="S91" s="701"/>
      <c r="T91" s="701"/>
      <c r="U91" s="701"/>
      <c r="V91" s="701"/>
      <c r="W91" s="701"/>
      <c r="X91" s="701"/>
      <c r="Y91" s="701"/>
      <c r="Z91" s="701"/>
      <c r="AA91" s="701"/>
      <c r="AB91" s="701"/>
      <c r="AC91" s="701"/>
      <c r="AD91" s="702"/>
    </row>
    <row r="92" spans="2:30" ht="20.100000000000001" customHeight="1">
      <c r="B92" s="703"/>
      <c r="C92" s="704"/>
      <c r="D92" s="704"/>
      <c r="E92" s="704"/>
      <c r="F92" s="704"/>
      <c r="G92" s="704"/>
      <c r="H92" s="704"/>
      <c r="I92" s="704"/>
      <c r="J92" s="704"/>
      <c r="K92" s="704"/>
      <c r="L92" s="704"/>
      <c r="M92" s="704"/>
      <c r="N92" s="704"/>
      <c r="O92" s="704"/>
      <c r="P92" s="704"/>
      <c r="Q92" s="704"/>
      <c r="R92" s="704"/>
      <c r="S92" s="704"/>
      <c r="T92" s="704"/>
      <c r="U92" s="704"/>
      <c r="V92" s="704"/>
      <c r="W92" s="704"/>
      <c r="X92" s="704"/>
      <c r="Y92" s="704"/>
      <c r="Z92" s="704"/>
      <c r="AA92" s="704"/>
      <c r="AB92" s="704"/>
      <c r="AC92" s="704"/>
      <c r="AD92" s="705"/>
    </row>
  </sheetData>
  <mergeCells count="113">
    <mergeCell ref="S7:AD7"/>
    <mergeCell ref="K87:V87"/>
    <mergeCell ref="K7:R7"/>
    <mergeCell ref="B89:AD92"/>
    <mergeCell ref="E19:K19"/>
    <mergeCell ref="L19:Q19"/>
    <mergeCell ref="R19:AD19"/>
    <mergeCell ref="B1:AD1"/>
    <mergeCell ref="B9:AD9"/>
    <mergeCell ref="B10:H10"/>
    <mergeCell ref="I10:AD10"/>
    <mergeCell ref="H16:AD16"/>
    <mergeCell ref="E15:Q15"/>
    <mergeCell ref="R15:T15"/>
    <mergeCell ref="U15:AD15"/>
    <mergeCell ref="I14:Q14"/>
    <mergeCell ref="R14:T14"/>
    <mergeCell ref="U14:AD14"/>
    <mergeCell ref="H11:L11"/>
    <mergeCell ref="B12:L12"/>
    <mergeCell ref="X13:AD13"/>
    <mergeCell ref="R11:AD11"/>
    <mergeCell ref="B17:AD17"/>
    <mergeCell ref="H18:Q18"/>
    <mergeCell ref="T18:AD18"/>
    <mergeCell ref="M12:AD12"/>
    <mergeCell ref="B13:Q13"/>
    <mergeCell ref="R13:W13"/>
    <mergeCell ref="I25:M25"/>
    <mergeCell ref="E26:J26"/>
    <mergeCell ref="K26:Q26"/>
    <mergeCell ref="R26:AD26"/>
    <mergeCell ref="J20:AD20"/>
    <mergeCell ref="B22:AD22"/>
    <mergeCell ref="B23:I23"/>
    <mergeCell ref="J23:AD23"/>
    <mergeCell ref="F24:L24"/>
    <mergeCell ref="T24:AD24"/>
    <mergeCell ref="B21:Q21"/>
    <mergeCell ref="R21:AD21"/>
    <mergeCell ref="U25:AD25"/>
    <mergeCell ref="E37:Q37"/>
    <mergeCell ref="R37:T37"/>
    <mergeCell ref="U37:AD37"/>
    <mergeCell ref="H38:AD38"/>
    <mergeCell ref="J32:AD32"/>
    <mergeCell ref="I36:Q36"/>
    <mergeCell ref="R36:T36"/>
    <mergeCell ref="U36:AD36"/>
    <mergeCell ref="B27:AD27"/>
    <mergeCell ref="H28:AD28"/>
    <mergeCell ref="J31:AD31"/>
    <mergeCell ref="X33:AD33"/>
    <mergeCell ref="M30:AD30"/>
    <mergeCell ref="I29:AD29"/>
    <mergeCell ref="C35:AD35"/>
    <mergeCell ref="H39:P39"/>
    <mergeCell ref="W39:AD39"/>
    <mergeCell ref="G40:P40"/>
    <mergeCell ref="Y40:AD40"/>
    <mergeCell ref="F41:H41"/>
    <mergeCell ref="I41:L41"/>
    <mergeCell ref="M41:O41"/>
    <mergeCell ref="P41:S41"/>
    <mergeCell ref="AB41:AD41"/>
    <mergeCell ref="Y85:AD85"/>
    <mergeCell ref="B83:AA83"/>
    <mergeCell ref="B60:AA60"/>
    <mergeCell ref="AB60:AD60"/>
    <mergeCell ref="B69:AA69"/>
    <mergeCell ref="AB64:AD64"/>
    <mergeCell ref="AB61:AD61"/>
    <mergeCell ref="B63:AA63"/>
    <mergeCell ref="AB63:AD63"/>
    <mergeCell ref="B65:AA65"/>
    <mergeCell ref="AB65:AD65"/>
    <mergeCell ref="K85:V85"/>
    <mergeCell ref="AB67:AD67"/>
    <mergeCell ref="B73:AA73"/>
    <mergeCell ref="B80:AA80"/>
    <mergeCell ref="B75:AA75"/>
    <mergeCell ref="B76:AA76"/>
    <mergeCell ref="B81:AA81"/>
    <mergeCell ref="B82:AA82"/>
    <mergeCell ref="B74:AA74"/>
    <mergeCell ref="AB56:AD56"/>
    <mergeCell ref="AB57:AD57"/>
    <mergeCell ref="AB58:AD58"/>
    <mergeCell ref="AB59:AD59"/>
    <mergeCell ref="B57:AA57"/>
    <mergeCell ref="B58:AA58"/>
    <mergeCell ref="B59:AA59"/>
    <mergeCell ref="B72:AA72"/>
    <mergeCell ref="B70:AA70"/>
    <mergeCell ref="B71:AA71"/>
    <mergeCell ref="B54:AD54"/>
    <mergeCell ref="B42:D42"/>
    <mergeCell ref="E42:F42"/>
    <mergeCell ref="G42:I42"/>
    <mergeCell ref="J42:K42"/>
    <mergeCell ref="L42:Z42"/>
    <mergeCell ref="W51:AD51"/>
    <mergeCell ref="W52:AD52"/>
    <mergeCell ref="W53:AD53"/>
    <mergeCell ref="B46:AD46"/>
    <mergeCell ref="W47:AD47"/>
    <mergeCell ref="W48:AD48"/>
    <mergeCell ref="W49:AD49"/>
    <mergeCell ref="G43:P43"/>
    <mergeCell ref="W43:AD43"/>
    <mergeCell ref="W50:AD50"/>
    <mergeCell ref="AA42:AD42"/>
    <mergeCell ref="S44:AD44"/>
  </mergeCells>
  <dataValidations count="4">
    <dataValidation type="list" allowBlank="1" showInputMessage="1" showErrorMessage="1" sqref="I36:Q36 I14:Q14" xr:uid="{00000000-0002-0000-0300-000000000000}">
      <formula1>PROVINCIA</formula1>
    </dataValidation>
    <dataValidation type="list" allowBlank="1" showInputMessage="1" showErrorMessage="1" sqref="U14:AD14" xr:uid="{00000000-0002-0000-0300-000001000000}">
      <formula1>INDIRECT($I$14)</formula1>
    </dataValidation>
    <dataValidation type="list" allowBlank="1" showInputMessage="1" showErrorMessage="1" sqref="U36:AD36" xr:uid="{00000000-0002-0000-0300-000002000000}">
      <formula1>INDIRECT($I$36)</formula1>
    </dataValidation>
    <dataValidation type="list" allowBlank="1" showInputMessage="1" showErrorMessage="1" sqref="AB66:AD66" xr:uid="{00000000-0002-0000-0300-000004000000}">
      <formula1>$I$9:$I$10</formula1>
    </dataValidation>
  </dataValidations>
  <pageMargins left="0.70866141732283472" right="0.70866141732283472" top="0.62992125984251968" bottom="0.62992125984251968" header="0.31496062992125984" footer="0.31496062992125984"/>
  <pageSetup scale="80" orientation="portrait" r:id="rId1"/>
  <headerFooter>
    <oddHeader>&amp;L&amp;F  &amp;14&amp;A &amp;10 &amp;P</oddHeader>
  </headerFooter>
  <rowBreaks count="1" manualBreakCount="1">
    <brk id="44" max="16383" man="1"/>
  </rowBreaks>
  <drawing r:id="rId2"/>
  <extLst>
    <ext xmlns:x14="http://schemas.microsoft.com/office/spreadsheetml/2009/9/main" uri="{CCE6A557-97BC-4b89-ADB6-D9C93CAAB3DF}">
      <x14:dataValidations xmlns:xm="http://schemas.microsoft.com/office/excel/2006/main" count="13">
        <x14:dataValidation type="list" allowBlank="1" showInputMessage="1" showErrorMessage="1" xr:uid="{00000000-0002-0000-0300-000005000000}">
          <x14:formula1>
            <xm:f>PARÁMETROS!$F$11:$F$35</xm:f>
          </x14:formula1>
          <xm:sqref>P41:S41 I41:L41</xm:sqref>
        </x14:dataValidation>
        <x14:dataValidation type="list" allowBlank="1" showInputMessage="1" showErrorMessage="1" xr:uid="{00000000-0002-0000-0300-000006000000}">
          <x14:formula1>
            <xm:f>PARÁMETROS!$I$4:$I$5</xm:f>
          </x14:formula1>
          <xm:sqref>AA42:AD42</xm:sqref>
        </x14:dataValidation>
        <x14:dataValidation type="list" allowBlank="1" showInputMessage="1" showErrorMessage="1" xr:uid="{00000000-0002-0000-0300-000007000000}">
          <x14:formula1>
            <xm:f>PARÁMETROS!$F$39:$F$42</xm:f>
          </x14:formula1>
          <xm:sqref>W43:AD43</xm:sqref>
        </x14:dataValidation>
        <x14:dataValidation type="list" allowBlank="1" showInputMessage="1" showErrorMessage="1" xr:uid="{00000000-0002-0000-0300-000008000000}">
          <x14:formula1>
            <xm:f>PARÁMETROS!$B$3:$B$4</xm:f>
          </x14:formula1>
          <xm:sqref>X33:AD33 AC3:AD6 AC8:AD8</xm:sqref>
        </x14:dataValidation>
        <x14:dataValidation type="list" allowBlank="1" showInputMessage="1" showErrorMessage="1" xr:uid="{00000000-0002-0000-0300-000009000000}">
          <x14:formula1>
            <xm:f>PARÁMETROS!$B$617:$B$628</xm:f>
          </x14:formula1>
          <xm:sqref>C35</xm:sqref>
        </x14:dataValidation>
        <x14:dataValidation type="list" allowBlank="1" showInputMessage="1" showErrorMessage="1" xr:uid="{00000000-0002-0000-0300-00000A000000}">
          <x14:formula1>
            <xm:f>PARÁMETROS!$E$109:$E$126</xm:f>
          </x14:formula1>
          <xm:sqref>K85:V85</xm:sqref>
        </x14:dataValidation>
        <x14:dataValidation type="list" allowBlank="1" showInputMessage="1" showErrorMessage="1" xr:uid="{00000000-0002-0000-0300-00000B000000}">
          <x14:formula1>
            <xm:f>PARÁMETROS!$B$3:$B$5</xm:f>
          </x14:formula1>
          <xm:sqref>AB63:AD65 AB57:AD61 AC69:AC72 AB67:AD67 AC82:AC83 AC74:AC77 AC79:AC80</xm:sqref>
        </x14:dataValidation>
        <x14:dataValidation type="list" allowBlank="1" showInputMessage="1" showErrorMessage="1" xr:uid="{00000000-0002-0000-0300-00000D000000}">
          <x14:formula1>
            <xm:f>PARÁMETROS!$E$4:$E$6</xm:f>
          </x14:formula1>
          <xm:sqref>J20:AD20</xm:sqref>
        </x14:dataValidation>
        <x14:dataValidation type="list" allowBlank="1" showInputMessage="1" showErrorMessage="1" xr:uid="{00000000-0002-0000-0300-00000E000000}">
          <x14:formula1>
            <xm:f>PARÁMETROS!$D$4:$D$8</xm:f>
          </x14:formula1>
          <xm:sqref>R11:AD11</xm:sqref>
        </x14:dataValidation>
        <x14:dataValidation type="list" allowBlank="1" showInputMessage="1" showErrorMessage="1" xr:uid="{00000000-0002-0000-0300-00000F000000}">
          <x14:formula1>
            <xm:f>PARÁMETROS!$B$595:$B$609</xm:f>
          </x14:formula1>
          <xm:sqref>J31:AD31</xm:sqref>
        </x14:dataValidation>
        <x14:dataValidation type="list" allowBlank="1" showInputMessage="1" showErrorMessage="1" xr:uid="{00000000-0002-0000-0300-000010000000}">
          <x14:formula1>
            <xm:f>PARÁMETROS!$F$46:$F$49</xm:f>
          </x14:formula1>
          <xm:sqref>S44:AD45</xm:sqref>
        </x14:dataValidation>
        <x14:dataValidation type="list" allowBlank="1" showInputMessage="1" showErrorMessage="1" xr:uid="{464C27F5-B5EC-4F52-AF2D-5D40FD259A71}">
          <x14:formula1>
            <xm:f>PARÁMETROS!$B$466:$B$473</xm:f>
          </x14:formula1>
          <xm:sqref>E15:Q15 E37:Q37</xm:sqref>
        </x14:dataValidation>
        <x14:dataValidation type="list" allowBlank="1" showInputMessage="1" showErrorMessage="1" xr:uid="{0A2D04D7-2535-4C8C-8074-D7E25D6AC4F7}">
          <x14:formula1>
            <xm:f>PARÁMETROS!$D$132:$D$140</xm:f>
          </x14:formula1>
          <xm:sqref>S7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AF57"/>
  <sheetViews>
    <sheetView topLeftCell="A9" zoomScale="124" zoomScaleNormal="124" workbookViewId="0">
      <selection activeCell="B1" sqref="B1:AD1"/>
    </sheetView>
  </sheetViews>
  <sheetFormatPr baseColWidth="10" defaultColWidth="3.7109375" defaultRowHeight="15" customHeight="1"/>
  <cols>
    <col min="1" max="1" width="2.28515625" style="10" customWidth="1"/>
    <col min="2" max="2" width="17.85546875" style="356" bestFit="1" customWidth="1"/>
    <col min="3" max="16384" width="3.7109375" style="10"/>
  </cols>
  <sheetData>
    <row r="2" spans="2:32" ht="15" customHeight="1">
      <c r="B2" s="82" t="s">
        <v>1286</v>
      </c>
      <c r="C2" s="81"/>
      <c r="D2" s="81"/>
      <c r="E2" s="81"/>
      <c r="F2" s="81"/>
      <c r="G2" s="81"/>
      <c r="H2" s="81"/>
      <c r="I2" s="81"/>
      <c r="J2" s="81"/>
      <c r="K2" s="81"/>
      <c r="L2" s="81"/>
      <c r="M2" s="81"/>
      <c r="N2" s="81"/>
      <c r="O2" s="81"/>
      <c r="P2" s="81"/>
      <c r="Q2" s="81"/>
      <c r="R2" s="81"/>
      <c r="S2" s="81"/>
      <c r="T2" s="81"/>
      <c r="U2" s="81"/>
      <c r="V2" s="81"/>
      <c r="W2" s="81"/>
      <c r="X2" s="81"/>
      <c r="Y2" s="81"/>
      <c r="Z2" s="81"/>
      <c r="AA2" s="81"/>
      <c r="AB2" s="81"/>
      <c r="AC2" s="81"/>
      <c r="AD2" s="81"/>
      <c r="AE2" s="81"/>
      <c r="AF2" s="81"/>
    </row>
    <row r="3" spans="2:32" ht="15" customHeight="1">
      <c r="B3" s="81" t="s">
        <v>1287</v>
      </c>
      <c r="C3" s="81"/>
      <c r="D3" s="81"/>
      <c r="E3" s="81"/>
      <c r="F3" s="81"/>
      <c r="G3" s="81"/>
      <c r="H3" s="81"/>
      <c r="I3" s="81"/>
      <c r="J3" s="81"/>
      <c r="K3" s="81"/>
      <c r="L3" s="81"/>
      <c r="M3" s="81"/>
      <c r="N3" s="81"/>
      <c r="O3" s="81"/>
      <c r="P3" s="81"/>
      <c r="Q3" s="81"/>
      <c r="R3" s="81"/>
      <c r="S3" s="81"/>
      <c r="T3" s="81"/>
      <c r="U3" s="81"/>
      <c r="V3" s="81"/>
      <c r="W3" s="81"/>
      <c r="X3" s="81"/>
      <c r="Y3" s="81"/>
      <c r="Z3" s="81"/>
      <c r="AA3" s="81"/>
      <c r="AB3" s="81"/>
      <c r="AC3" s="81"/>
      <c r="AD3" s="81"/>
      <c r="AE3" s="81"/>
      <c r="AF3" s="81"/>
    </row>
    <row r="4" spans="2:32" ht="15" customHeight="1">
      <c r="B4" s="82" t="s">
        <v>1288</v>
      </c>
      <c r="C4" s="81"/>
      <c r="D4" s="81"/>
      <c r="E4" s="81"/>
      <c r="F4" s="81"/>
      <c r="G4" s="81"/>
      <c r="H4" s="81"/>
      <c r="I4" s="81"/>
      <c r="J4" s="81"/>
      <c r="K4" s="81"/>
      <c r="L4" s="81"/>
      <c r="M4" s="81"/>
      <c r="N4" s="81"/>
      <c r="O4" s="81"/>
      <c r="P4" s="81"/>
      <c r="Q4" s="81"/>
      <c r="R4" s="81"/>
      <c r="S4" s="81"/>
      <c r="T4" s="81"/>
      <c r="U4" s="81"/>
      <c r="V4" s="81"/>
      <c r="W4" s="81"/>
      <c r="X4" s="81"/>
      <c r="Y4" s="81"/>
      <c r="Z4" s="81"/>
      <c r="AA4" s="81"/>
      <c r="AB4" s="81"/>
      <c r="AC4" s="81"/>
      <c r="AD4" s="81"/>
      <c r="AE4" s="81"/>
      <c r="AF4" s="81"/>
    </row>
    <row r="5" spans="2:32" ht="11.25" customHeight="1">
      <c r="B5" s="70"/>
      <c r="C5" s="70"/>
      <c r="D5" s="70"/>
      <c r="E5" s="70"/>
      <c r="F5" s="70"/>
      <c r="G5" s="70"/>
      <c r="H5" s="70"/>
    </row>
    <row r="6" spans="2:32" ht="21.75" customHeight="1">
      <c r="B6" s="719" t="s">
        <v>1358</v>
      </c>
      <c r="C6" s="719"/>
      <c r="D6" s="719"/>
      <c r="E6" s="719"/>
      <c r="F6" s="719"/>
      <c r="G6" s="719"/>
      <c r="H6" s="719"/>
      <c r="I6" s="719"/>
      <c r="J6" s="719"/>
      <c r="K6" s="719"/>
      <c r="L6" s="719"/>
      <c r="M6" s="719"/>
      <c r="N6" s="719"/>
      <c r="O6" s="719"/>
      <c r="P6" s="719"/>
      <c r="Q6" s="719"/>
      <c r="R6" s="719"/>
      <c r="S6" s="719"/>
      <c r="T6" s="719"/>
      <c r="U6" s="719"/>
      <c r="V6" s="719"/>
      <c r="W6" s="719"/>
      <c r="X6" s="719"/>
      <c r="Y6" s="719"/>
      <c r="Z6" s="719"/>
      <c r="AA6" s="81"/>
      <c r="AB6" s="81"/>
      <c r="AC6" s="81"/>
      <c r="AD6" s="81"/>
      <c r="AE6" s="81"/>
      <c r="AF6" s="81"/>
    </row>
    <row r="7" spans="2:32" ht="9" customHeight="1">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0"/>
      <c r="AD7" s="70"/>
      <c r="AE7" s="70"/>
      <c r="AF7" s="70"/>
    </row>
    <row r="8" spans="2:32" ht="21.75" customHeight="1">
      <c r="B8" s="81" t="s">
        <v>1359</v>
      </c>
      <c r="C8" s="70"/>
      <c r="D8" s="70"/>
      <c r="E8" s="70"/>
      <c r="F8" s="70"/>
      <c r="G8" s="70"/>
      <c r="H8" s="70"/>
      <c r="I8" s="70"/>
      <c r="J8" s="70"/>
      <c r="K8" s="70"/>
      <c r="L8" s="70"/>
      <c r="M8" s="70"/>
      <c r="N8" s="70"/>
      <c r="O8" s="70"/>
      <c r="P8" s="70"/>
      <c r="Q8" s="70"/>
      <c r="R8" s="70"/>
      <c r="S8" s="70"/>
      <c r="T8" s="70"/>
      <c r="U8" s="70"/>
      <c r="V8" s="70"/>
      <c r="W8" s="70"/>
      <c r="X8" s="70"/>
      <c r="Y8" s="70"/>
      <c r="Z8" s="70"/>
      <c r="AA8" s="70"/>
      <c r="AB8" s="70"/>
      <c r="AC8" s="70"/>
      <c r="AD8" s="70"/>
      <c r="AE8" s="70"/>
      <c r="AF8" s="70"/>
    </row>
    <row r="9" spans="2:32" ht="21.75" customHeight="1">
      <c r="B9" s="81" t="s">
        <v>1360</v>
      </c>
      <c r="E9" s="724">
        <f ca="1">+' FMT 104 TOMA DATOS'!Y85</f>
        <v>45349.510892708335</v>
      </c>
      <c r="F9" s="725"/>
      <c r="G9" s="725"/>
      <c r="H9" s="725"/>
      <c r="I9" s="81" t="s">
        <v>1361</v>
      </c>
      <c r="J9" s="70"/>
      <c r="K9" s="70"/>
      <c r="L9" s="70"/>
      <c r="M9" s="70"/>
      <c r="N9" s="70"/>
      <c r="O9" s="70"/>
      <c r="P9" s="70"/>
      <c r="R9" s="70"/>
      <c r="S9" s="70"/>
      <c r="T9" s="70"/>
      <c r="U9" s="70"/>
      <c r="V9" s="70"/>
      <c r="W9" s="70"/>
      <c r="X9" s="70"/>
      <c r="Y9" s="70"/>
      <c r="Z9" s="70"/>
      <c r="AA9" s="70"/>
      <c r="AB9" s="70"/>
      <c r="AC9" s="70"/>
      <c r="AD9" s="70"/>
      <c r="AE9" s="70"/>
      <c r="AF9" s="70"/>
    </row>
    <row r="10" spans="2:32" ht="9" customHeight="1">
      <c r="C10" s="71"/>
      <c r="D10" s="71"/>
      <c r="E10" s="71"/>
      <c r="F10" s="71"/>
      <c r="G10" s="71"/>
      <c r="H10" s="71"/>
    </row>
    <row r="11" spans="2:32" ht="15" customHeight="1">
      <c r="B11" s="726" t="s">
        <v>1362</v>
      </c>
      <c r="C11" s="726"/>
      <c r="D11" s="726"/>
      <c r="E11" s="726"/>
      <c r="F11" s="726"/>
      <c r="G11" s="726"/>
      <c r="H11" s="726"/>
      <c r="I11" s="727">
        <f>+' FMT 104 TOMA DATOS'!I10:AD10</f>
        <v>0</v>
      </c>
      <c r="J11" s="727"/>
      <c r="K11" s="727"/>
      <c r="L11" s="727"/>
      <c r="M11" s="727"/>
      <c r="N11" s="727"/>
      <c r="O11" s="727"/>
      <c r="P11" s="727"/>
      <c r="Q11" s="727"/>
      <c r="R11" s="727"/>
      <c r="S11" s="727"/>
      <c r="T11" s="727"/>
      <c r="U11" s="727"/>
      <c r="V11" s="727"/>
      <c r="W11" s="727"/>
      <c r="X11" s="727"/>
      <c r="Y11" s="727"/>
      <c r="Z11" s="727"/>
      <c r="AA11" s="71"/>
      <c r="AB11" s="71"/>
      <c r="AC11" s="71"/>
      <c r="AD11" s="71"/>
      <c r="AE11" s="71"/>
    </row>
    <row r="12" spans="2:32" ht="15" customHeight="1">
      <c r="B12" s="82" t="s">
        <v>1363</v>
      </c>
      <c r="C12" s="81"/>
      <c r="D12" s="81"/>
      <c r="E12" s="81"/>
      <c r="F12" s="81"/>
      <c r="G12" s="81"/>
      <c r="H12" s="728">
        <f>+' FMT 104 TOMA DATOS'!H11</f>
        <v>0</v>
      </c>
      <c r="I12" s="717"/>
      <c r="J12" s="717"/>
      <c r="K12" s="717"/>
      <c r="L12" s="717"/>
      <c r="M12" s="82" t="s">
        <v>1364</v>
      </c>
      <c r="N12" s="357"/>
      <c r="O12" s="357"/>
      <c r="P12" s="358"/>
      <c r="Q12" s="358"/>
      <c r="R12" s="717" t="str">
        <f>+' FMT 104 TOMA DATOS'!R11:AD11</f>
        <v>Representante Legal</v>
      </c>
      <c r="S12" s="717"/>
      <c r="T12" s="717"/>
      <c r="U12" s="717"/>
      <c r="V12" s="717"/>
      <c r="W12" s="717"/>
      <c r="X12" s="717"/>
      <c r="Y12" s="717"/>
      <c r="Z12" s="717"/>
      <c r="AA12" s="71"/>
      <c r="AB12" s="71"/>
      <c r="AC12" s="71"/>
      <c r="AD12" s="71"/>
      <c r="AE12" s="71"/>
    </row>
    <row r="13" spans="2:32" ht="15" customHeight="1">
      <c r="B13" s="715" t="s">
        <v>1365</v>
      </c>
      <c r="C13" s="715"/>
      <c r="D13" s="715"/>
      <c r="E13" s="715"/>
      <c r="F13" s="715"/>
      <c r="G13" s="715"/>
      <c r="H13" s="715"/>
      <c r="I13" s="715"/>
      <c r="J13" s="715"/>
      <c r="K13" s="715"/>
      <c r="L13" s="715"/>
      <c r="M13" s="716">
        <f>+' FMT 104 TOMA DATOS'!M12:AD12</f>
        <v>0</v>
      </c>
      <c r="N13" s="716"/>
      <c r="O13" s="716"/>
      <c r="P13" s="716"/>
      <c r="Q13" s="716"/>
      <c r="R13" s="716"/>
      <c r="S13" s="716"/>
      <c r="T13" s="716"/>
      <c r="U13" s="716"/>
      <c r="V13" s="716"/>
      <c r="W13" s="716"/>
      <c r="X13" s="716"/>
      <c r="Y13" s="716"/>
      <c r="Z13" s="716"/>
      <c r="AA13" s="71"/>
      <c r="AB13" s="71"/>
      <c r="AC13" s="71"/>
      <c r="AD13" s="71"/>
      <c r="AE13" s="71"/>
    </row>
    <row r="14" spans="2:32" ht="15" customHeight="1">
      <c r="B14" s="720">
        <f>+' FMT 104 TOMA DATOS'!B13:Q13</f>
        <v>0</v>
      </c>
      <c r="C14" s="720"/>
      <c r="D14" s="720"/>
      <c r="E14" s="720"/>
      <c r="F14" s="720"/>
      <c r="G14" s="720"/>
      <c r="H14" s="720"/>
      <c r="I14" s="720"/>
      <c r="J14" s="720"/>
      <c r="K14" s="720"/>
      <c r="L14" s="720"/>
      <c r="M14" s="720"/>
      <c r="N14" s="720"/>
      <c r="O14" s="720"/>
      <c r="P14" s="720"/>
      <c r="Q14" s="720"/>
      <c r="R14" s="721" t="s">
        <v>1181</v>
      </c>
      <c r="S14" s="721"/>
      <c r="T14" s="721"/>
      <c r="U14" s="721"/>
      <c r="V14" s="721"/>
      <c r="W14" s="720">
        <f>+' FMT 104 TOMA DATOS'!X13</f>
        <v>0</v>
      </c>
      <c r="X14" s="720"/>
      <c r="Y14" s="720"/>
      <c r="Z14" s="720"/>
      <c r="AA14" s="71"/>
      <c r="AB14" s="71"/>
      <c r="AC14" s="71"/>
      <c r="AD14" s="71"/>
      <c r="AE14" s="71"/>
    </row>
    <row r="15" spans="2:32" ht="15" customHeight="1">
      <c r="B15" s="82" t="s">
        <v>1366</v>
      </c>
      <c r="C15" s="358"/>
      <c r="D15" s="358"/>
      <c r="E15" s="358"/>
      <c r="F15" s="358"/>
      <c r="G15" s="358"/>
      <c r="H15" s="720">
        <f>+' FMT 104 TOMA DATOS'!H18</f>
        <v>0</v>
      </c>
      <c r="I15" s="720"/>
      <c r="J15" s="720"/>
      <c r="K15" s="720"/>
      <c r="L15" s="720"/>
      <c r="M15" s="720"/>
      <c r="N15" s="720"/>
      <c r="O15" s="720"/>
      <c r="P15" s="720"/>
      <c r="Q15" s="720"/>
      <c r="R15" s="82" t="s">
        <v>1367</v>
      </c>
      <c r="S15" s="358"/>
      <c r="T15" s="722">
        <f>+' FMT 104 TOMA DATOS'!T18:AD18</f>
        <v>0</v>
      </c>
      <c r="U15" s="722"/>
      <c r="V15" s="722"/>
      <c r="W15" s="722"/>
      <c r="X15" s="722"/>
      <c r="Y15" s="722"/>
      <c r="Z15" s="722"/>
      <c r="AD15" s="71"/>
      <c r="AE15" s="71"/>
    </row>
    <row r="16" spans="2:32" ht="15" customHeight="1">
      <c r="B16" s="82" t="s">
        <v>1368</v>
      </c>
      <c r="C16" s="358"/>
      <c r="D16" s="358"/>
      <c r="E16" s="718">
        <f>+' FMT 104 TOMA DATOS'!E19:K19</f>
        <v>0</v>
      </c>
      <c r="F16" s="718"/>
      <c r="G16" s="718"/>
      <c r="H16" s="718"/>
      <c r="I16" s="718"/>
      <c r="J16" s="718"/>
      <c r="K16" s="718"/>
      <c r="L16" s="721" t="s">
        <v>1369</v>
      </c>
      <c r="M16" s="721"/>
      <c r="N16" s="721"/>
      <c r="O16" s="721"/>
      <c r="P16" s="721"/>
      <c r="Q16" s="721"/>
      <c r="R16" s="723">
        <f>+' FMT 104 TOMA DATOS'!R19:AD19</f>
        <v>0</v>
      </c>
      <c r="S16" s="723"/>
      <c r="T16" s="723"/>
      <c r="U16" s="723"/>
      <c r="V16" s="723"/>
      <c r="W16" s="723"/>
      <c r="X16" s="723"/>
      <c r="Y16" s="723"/>
      <c r="Z16" s="723"/>
      <c r="AC16" s="71"/>
      <c r="AD16" s="71"/>
      <c r="AE16" s="71"/>
    </row>
    <row r="17" spans="2:31" ht="15" customHeight="1">
      <c r="B17" s="82" t="s">
        <v>1370</v>
      </c>
      <c r="C17" s="81"/>
      <c r="D17" s="81"/>
      <c r="E17" s="81"/>
      <c r="F17" s="81"/>
      <c r="G17" s="717">
        <f>+' FMT 104 TOMA DATOS'!H28</f>
        <v>0</v>
      </c>
      <c r="H17" s="717"/>
      <c r="I17" s="717"/>
      <c r="J17" s="717"/>
      <c r="K17" s="717"/>
      <c r="L17" s="717"/>
      <c r="M17" s="717"/>
      <c r="N17" s="717"/>
      <c r="O17" s="717"/>
      <c r="P17" s="717"/>
      <c r="Q17" s="717"/>
      <c r="R17" s="717"/>
      <c r="S17" s="717"/>
      <c r="T17" s="717"/>
      <c r="U17" s="717"/>
      <c r="V17" s="717"/>
      <c r="W17" s="717"/>
      <c r="X17" s="717"/>
      <c r="Y17" s="717"/>
      <c r="Z17" s="717"/>
      <c r="AA17" s="81"/>
      <c r="AB17" s="81"/>
      <c r="AC17" s="71"/>
      <c r="AD17" s="71"/>
      <c r="AE17" s="71"/>
    </row>
    <row r="18" spans="2:31" ht="15" customHeight="1">
      <c r="B18" s="82" t="s">
        <v>1371</v>
      </c>
      <c r="C18" s="81"/>
      <c r="D18" s="81"/>
      <c r="E18" s="81"/>
      <c r="F18" s="81"/>
      <c r="G18" s="81"/>
      <c r="H18" s="178">
        <f>+' FMT 104 TOMA DATOS'!I29</f>
        <v>0</v>
      </c>
      <c r="J18" s="359"/>
      <c r="K18" s="81"/>
      <c r="L18" s="81"/>
      <c r="M18" s="81"/>
      <c r="N18" s="81"/>
      <c r="O18" s="81"/>
      <c r="P18" s="81"/>
      <c r="Q18" s="81"/>
      <c r="R18" s="81"/>
      <c r="S18" s="81"/>
      <c r="T18" s="81"/>
      <c r="U18" s="81"/>
      <c r="V18" s="81"/>
      <c r="W18" s="81"/>
      <c r="X18" s="81"/>
      <c r="Y18" s="81"/>
      <c r="Z18" s="81"/>
      <c r="AA18" s="81"/>
      <c r="AB18" s="81"/>
      <c r="AC18" s="71"/>
      <c r="AD18" s="71"/>
      <c r="AE18" s="71"/>
    </row>
    <row r="19" spans="2:31" ht="15" customHeight="1">
      <c r="B19" s="2" t="s">
        <v>1372</v>
      </c>
      <c r="C19" s="2"/>
      <c r="D19" s="2"/>
      <c r="E19" s="2"/>
      <c r="F19" s="2"/>
      <c r="G19" s="718">
        <f>+' FMT 104 TOMA DATOS'!H39</f>
        <v>0</v>
      </c>
      <c r="H19" s="718"/>
      <c r="I19" s="718"/>
      <c r="J19" s="718"/>
      <c r="K19" s="718"/>
      <c r="L19" s="718"/>
      <c r="M19" s="70"/>
      <c r="N19" s="70"/>
      <c r="O19" s="70"/>
      <c r="P19" s="70"/>
      <c r="Q19" s="358"/>
      <c r="R19" s="71"/>
      <c r="S19" s="71"/>
      <c r="T19" s="71"/>
      <c r="U19" s="71"/>
      <c r="V19" s="71"/>
      <c r="W19" s="71"/>
      <c r="X19" s="71"/>
      <c r="Y19" s="71"/>
      <c r="Z19" s="71"/>
      <c r="AC19" s="71"/>
      <c r="AD19" s="71"/>
      <c r="AE19" s="71"/>
    </row>
    <row r="20" spans="2:31" ht="6" customHeight="1">
      <c r="B20" s="81"/>
      <c r="C20" s="358"/>
      <c r="D20" s="358"/>
      <c r="E20" s="70"/>
      <c r="F20" s="70"/>
      <c r="G20" s="70"/>
      <c r="H20" s="70"/>
      <c r="I20" s="70"/>
      <c r="J20" s="70"/>
      <c r="K20" s="70"/>
      <c r="L20" s="358"/>
      <c r="M20" s="358"/>
      <c r="N20" s="358"/>
      <c r="O20" s="358"/>
      <c r="P20" s="358"/>
      <c r="Q20" s="358"/>
      <c r="R20" s="71"/>
      <c r="S20" s="71"/>
      <c r="T20" s="71"/>
      <c r="U20" s="71"/>
      <c r="V20" s="71"/>
      <c r="W20" s="71"/>
      <c r="X20" s="71"/>
      <c r="Y20" s="71"/>
      <c r="Z20" s="71"/>
      <c r="AC20" s="71"/>
      <c r="AD20" s="71"/>
      <c r="AE20" s="71"/>
    </row>
    <row r="21" spans="2:31" ht="15" customHeight="1">
      <c r="B21" s="81" t="s">
        <v>1373</v>
      </c>
      <c r="C21" s="358"/>
      <c r="D21" s="358"/>
      <c r="E21" s="70"/>
      <c r="F21" s="70"/>
      <c r="G21" s="70"/>
      <c r="H21" s="70"/>
      <c r="I21" s="70"/>
      <c r="J21" s="70"/>
      <c r="K21" s="70"/>
      <c r="L21" s="358"/>
      <c r="M21" s="358"/>
      <c r="N21" s="358"/>
      <c r="O21" s="358"/>
      <c r="P21" s="358"/>
      <c r="Q21" s="358"/>
      <c r="R21" s="71"/>
      <c r="S21" s="71"/>
      <c r="T21" s="71"/>
      <c r="U21" s="71"/>
      <c r="V21" s="71"/>
      <c r="W21" s="71"/>
      <c r="X21" s="71"/>
      <c r="Y21" s="71"/>
      <c r="Z21" s="71"/>
      <c r="AC21" s="71"/>
      <c r="AD21" s="71"/>
      <c r="AE21" s="71"/>
    </row>
    <row r="22" spans="2:31" ht="7.5" customHeight="1">
      <c r="B22" s="81"/>
      <c r="C22" s="358"/>
      <c r="D22" s="358"/>
      <c r="E22" s="70"/>
      <c r="F22" s="70"/>
      <c r="G22" s="70"/>
      <c r="H22" s="70"/>
      <c r="I22" s="70"/>
      <c r="J22" s="70"/>
      <c r="K22" s="70"/>
      <c r="L22" s="358"/>
      <c r="M22" s="358"/>
      <c r="N22" s="358"/>
      <c r="O22" s="358"/>
      <c r="P22" s="358"/>
      <c r="Q22" s="358"/>
      <c r="R22" s="71"/>
      <c r="S22" s="71"/>
      <c r="T22" s="71"/>
      <c r="U22" s="71"/>
      <c r="V22" s="71"/>
      <c r="W22" s="71"/>
      <c r="X22" s="71"/>
      <c r="Y22" s="71"/>
      <c r="Z22" s="71"/>
      <c r="AC22" s="71"/>
      <c r="AD22" s="71"/>
      <c r="AE22" s="71"/>
    </row>
    <row r="23" spans="2:31" ht="15" customHeight="1">
      <c r="B23" s="360" t="s">
        <v>1374</v>
      </c>
      <c r="C23"/>
      <c r="D23"/>
      <c r="E23"/>
      <c r="F23"/>
      <c r="G23"/>
      <c r="H23"/>
      <c r="I23"/>
      <c r="J23"/>
      <c r="K23"/>
      <c r="L23"/>
      <c r="M23"/>
      <c r="N23"/>
      <c r="O23"/>
      <c r="P23"/>
      <c r="Q23"/>
      <c r="R23"/>
      <c r="S23"/>
      <c r="T23"/>
      <c r="U23"/>
      <c r="V23"/>
      <c r="W23"/>
      <c r="X23"/>
      <c r="Y23"/>
      <c r="Z23" s="719" t="s">
        <v>495</v>
      </c>
      <c r="AA23" s="719"/>
      <c r="AB23" s="719"/>
      <c r="AC23" s="71"/>
      <c r="AD23" s="71"/>
      <c r="AE23" s="71"/>
    </row>
    <row r="24" spans="2:31" ht="15" customHeight="1">
      <c r="B24" s="729" t="str">
        <f>+' FMT 104 TOMA DATOS'!B57</f>
        <v>Formulario único y declaración jurada debidamente llenos.</v>
      </c>
      <c r="C24" s="729"/>
      <c r="D24" s="729"/>
      <c r="E24" s="729"/>
      <c r="F24" s="729"/>
      <c r="G24" s="729"/>
      <c r="H24" s="729"/>
      <c r="I24" s="729"/>
      <c r="J24" s="729"/>
      <c r="K24" s="729"/>
      <c r="L24" s="729"/>
      <c r="M24" s="729"/>
      <c r="N24" s="729"/>
      <c r="O24" s="729"/>
      <c r="P24" s="729"/>
      <c r="Q24" s="729"/>
      <c r="R24" s="729"/>
      <c r="S24" s="729"/>
      <c r="T24" s="729"/>
      <c r="U24" s="729"/>
      <c r="V24" s="729"/>
      <c r="W24" s="729"/>
      <c r="X24" s="729"/>
      <c r="Y24" s="729"/>
      <c r="Z24" s="730" t="str">
        <f>+' FMT 104 TOMA DATOS'!AB57</f>
        <v>SI</v>
      </c>
      <c r="AA24" s="730"/>
      <c r="AB24" s="730"/>
      <c r="AC24" s="71"/>
      <c r="AD24" s="71"/>
      <c r="AE24" s="71"/>
    </row>
    <row r="25" spans="2:31" ht="15" customHeight="1">
      <c r="B25" s="729" t="str">
        <f>+' FMT 104 TOMA DATOS'!B58</f>
        <v>Presentar la cédula de identidad o cédula de residencia libre de condición o DIMEX en caso de ser extranjero</v>
      </c>
      <c r="C25" s="729"/>
      <c r="D25" s="729"/>
      <c r="E25" s="729"/>
      <c r="F25" s="729"/>
      <c r="G25" s="729"/>
      <c r="H25" s="729"/>
      <c r="I25" s="729"/>
      <c r="J25" s="729"/>
      <c r="K25" s="729"/>
      <c r="L25" s="729"/>
      <c r="M25" s="729"/>
      <c r="N25" s="729"/>
      <c r="O25" s="729"/>
      <c r="P25" s="729"/>
      <c r="Q25" s="729"/>
      <c r="R25" s="729"/>
      <c r="S25" s="729"/>
      <c r="T25" s="729"/>
      <c r="U25" s="729"/>
      <c r="V25" s="729"/>
      <c r="W25" s="729"/>
      <c r="X25" s="729"/>
      <c r="Y25" s="729"/>
      <c r="Z25" s="730" t="str">
        <f>+' FMT 104 TOMA DATOS'!AB58</f>
        <v>SI</v>
      </c>
      <c r="AA25" s="730"/>
      <c r="AB25" s="730"/>
      <c r="AC25" s="71"/>
      <c r="AD25" s="71"/>
      <c r="AE25" s="71"/>
    </row>
    <row r="26" spans="2:31" ht="15" customHeight="1">
      <c r="B26" s="729" t="str">
        <f>+' FMT 104 TOMA DATOS'!B59</f>
        <v>Presentar certificación de personería jurídica</v>
      </c>
      <c r="C26" s="729"/>
      <c r="D26" s="729"/>
      <c r="E26" s="729"/>
      <c r="F26" s="729"/>
      <c r="G26" s="729"/>
      <c r="H26" s="729"/>
      <c r="I26" s="729"/>
      <c r="J26" s="729"/>
      <c r="K26" s="729"/>
      <c r="L26" s="729"/>
      <c r="M26" s="729"/>
      <c r="N26" s="729"/>
      <c r="O26" s="729"/>
      <c r="P26" s="729"/>
      <c r="Q26" s="729"/>
      <c r="R26" s="729"/>
      <c r="S26" s="729"/>
      <c r="T26" s="729"/>
      <c r="U26" s="729"/>
      <c r="V26" s="729"/>
      <c r="W26" s="729"/>
      <c r="X26" s="729"/>
      <c r="Y26" s="729"/>
      <c r="Z26" s="730" t="str">
        <f>+' FMT 104 TOMA DATOS'!AB59</f>
        <v>SI</v>
      </c>
      <c r="AA26" s="730"/>
      <c r="AB26" s="730"/>
      <c r="AC26" s="71"/>
      <c r="AD26" s="71"/>
      <c r="AE26" s="71"/>
    </row>
    <row r="27" spans="2:31" ht="15" customHeight="1">
      <c r="B27" s="729" t="str">
        <f>+' FMT 104 TOMA DATOS'!B60</f>
        <v>Plano catastrado (se revisa internamente en la municipalidad, pero si el mismo no se encuentra en la base de datos el solicitante deberá presentarlo físicamente).</v>
      </c>
      <c r="C27" s="729"/>
      <c r="D27" s="729"/>
      <c r="E27" s="729"/>
      <c r="F27" s="729"/>
      <c r="G27" s="729"/>
      <c r="H27" s="729"/>
      <c r="I27" s="729"/>
      <c r="J27" s="729"/>
      <c r="K27" s="729"/>
      <c r="L27" s="729"/>
      <c r="M27" s="729"/>
      <c r="N27" s="729"/>
      <c r="O27" s="729"/>
      <c r="P27" s="729"/>
      <c r="Q27" s="729"/>
      <c r="R27" s="729"/>
      <c r="S27" s="729"/>
      <c r="T27" s="729"/>
      <c r="U27" s="729"/>
      <c r="V27" s="729"/>
      <c r="W27" s="729"/>
      <c r="X27" s="729"/>
      <c r="Y27" s="729"/>
      <c r="Z27" s="730" t="str">
        <f>+' FMT 104 TOMA DATOS'!AB60</f>
        <v>SI</v>
      </c>
      <c r="AA27" s="730"/>
      <c r="AB27" s="730"/>
      <c r="AC27" s="71"/>
      <c r="AD27" s="71"/>
      <c r="AE27" s="71"/>
    </row>
    <row r="28" spans="2:31" ht="15" customHeight="1">
      <c r="B28" s="729" t="str">
        <f>+' FMT 104 TOMA DATOS'!B61</f>
        <v>Presentar original del contrato de arrendamiento o autorización del propietario (autenticada por abogado).</v>
      </c>
      <c r="C28" s="729"/>
      <c r="D28" s="729"/>
      <c r="E28" s="729"/>
      <c r="F28" s="729"/>
      <c r="G28" s="729"/>
      <c r="H28" s="729"/>
      <c r="I28" s="729"/>
      <c r="J28" s="729"/>
      <c r="K28" s="729"/>
      <c r="L28" s="729"/>
      <c r="M28" s="729"/>
      <c r="N28" s="729"/>
      <c r="O28" s="729"/>
      <c r="P28" s="729"/>
      <c r="Q28" s="729"/>
      <c r="R28" s="729"/>
      <c r="S28" s="729"/>
      <c r="T28" s="729"/>
      <c r="U28" s="729"/>
      <c r="V28" s="729"/>
      <c r="W28" s="729"/>
      <c r="X28" s="729"/>
      <c r="Y28" s="729"/>
      <c r="Z28" s="730" t="str">
        <f>+' FMT 104 TOMA DATOS'!AB61</f>
        <v>SI</v>
      </c>
      <c r="AA28" s="730"/>
      <c r="AB28" s="730"/>
      <c r="AC28" s="71"/>
      <c r="AD28" s="71"/>
      <c r="AE28" s="71"/>
    </row>
    <row r="29" spans="2:31" ht="15" customHeight="1">
      <c r="B29" s="360" t="s">
        <v>1375</v>
      </c>
      <c r="C29"/>
      <c r="D29"/>
      <c r="E29"/>
      <c r="F29"/>
      <c r="G29"/>
      <c r="H29"/>
      <c r="I29"/>
      <c r="J29"/>
      <c r="K29"/>
      <c r="L29"/>
      <c r="M29"/>
      <c r="N29"/>
      <c r="O29"/>
      <c r="P29"/>
      <c r="Q29"/>
      <c r="R29"/>
      <c r="S29"/>
      <c r="T29"/>
      <c r="U29"/>
      <c r="V29"/>
      <c r="W29"/>
      <c r="X29"/>
      <c r="Y29"/>
      <c r="Z29" s="730"/>
      <c r="AA29" s="730"/>
      <c r="AB29" s="730"/>
      <c r="AC29" s="71"/>
      <c r="AD29" s="71"/>
      <c r="AE29" s="71"/>
    </row>
    <row r="30" spans="2:31" ht="15" customHeight="1">
      <c r="B30" s="729" t="str">
        <f>+' FMT 104 TOMA DATOS'!B63</f>
        <v>Que el solicitante se encuentre al día en los pagos correspondientes a la CCSS, FODESAF y HACIENDA</v>
      </c>
      <c r="C30" s="729"/>
      <c r="D30" s="729"/>
      <c r="E30" s="729"/>
      <c r="F30" s="729"/>
      <c r="G30" s="729"/>
      <c r="H30" s="729"/>
      <c r="I30" s="729"/>
      <c r="J30" s="729"/>
      <c r="K30" s="729"/>
      <c r="L30" s="729"/>
      <c r="M30" s="729"/>
      <c r="N30" s="729"/>
      <c r="O30" s="729"/>
      <c r="P30" s="729"/>
      <c r="Q30" s="729"/>
      <c r="R30" s="729"/>
      <c r="S30" s="729"/>
      <c r="T30" s="729"/>
      <c r="U30" s="729"/>
      <c r="V30" s="729"/>
      <c r="W30" s="729"/>
      <c r="X30" s="729"/>
      <c r="Y30" s="729"/>
      <c r="Z30" s="730" t="str">
        <f>+' FMT 104 TOMA DATOS'!AB63</f>
        <v>SI</v>
      </c>
      <c r="AA30" s="730"/>
      <c r="AB30" s="730"/>
      <c r="AC30" s="71"/>
      <c r="AD30" s="71"/>
      <c r="AE30" s="71"/>
    </row>
    <row r="31" spans="2:31" ht="15" customHeight="1">
      <c r="B31" s="729" t="str">
        <f>+' FMT 104 TOMA DATOS'!B64</f>
        <v>Consulta por número de finca emitida por Registro Nacional (se revisa internamente en la municipalidad).</v>
      </c>
      <c r="C31" s="729"/>
      <c r="D31" s="729"/>
      <c r="E31" s="729"/>
      <c r="F31" s="729"/>
      <c r="G31" s="729"/>
      <c r="H31" s="729"/>
      <c r="I31" s="729"/>
      <c r="J31" s="729"/>
      <c r="K31" s="729"/>
      <c r="L31" s="729"/>
      <c r="M31" s="729"/>
      <c r="N31" s="729"/>
      <c r="O31" s="729"/>
      <c r="P31" s="729"/>
      <c r="Q31" s="729"/>
      <c r="R31" s="729"/>
      <c r="S31" s="729"/>
      <c r="T31" s="729"/>
      <c r="U31" s="729"/>
      <c r="V31" s="729"/>
      <c r="W31" s="729"/>
      <c r="X31" s="729"/>
      <c r="Y31" s="729"/>
      <c r="Z31" s="730" t="str">
        <f>+' FMT 104 TOMA DATOS'!AB64</f>
        <v>SI</v>
      </c>
      <c r="AA31" s="730"/>
      <c r="AB31" s="730"/>
      <c r="AC31" s="71"/>
      <c r="AD31" s="71"/>
      <c r="AE31" s="71"/>
    </row>
    <row r="32" spans="2:31" ht="15" customHeight="1">
      <c r="B32" s="729" t="str">
        <f>+' FMT 104 TOMA DATOS'!B65</f>
        <v>Que el solicitante y el propietario del inmueble donde se va a desarrollar la actividad, estén al día en el pago de impuestos, tasas o multas municipales.</v>
      </c>
      <c r="C32" s="729"/>
      <c r="D32" s="729"/>
      <c r="E32" s="729"/>
      <c r="F32" s="729"/>
      <c r="G32" s="729"/>
      <c r="H32" s="729"/>
      <c r="I32" s="729"/>
      <c r="J32" s="729"/>
      <c r="K32" s="729"/>
      <c r="L32" s="729"/>
      <c r="M32" s="729"/>
      <c r="N32" s="729"/>
      <c r="O32" s="729"/>
      <c r="P32" s="729"/>
      <c r="Q32" s="729"/>
      <c r="R32" s="729"/>
      <c r="S32" s="729"/>
      <c r="T32" s="729"/>
      <c r="U32" s="729"/>
      <c r="V32" s="729"/>
      <c r="W32" s="729"/>
      <c r="X32" s="729"/>
      <c r="Y32" s="729"/>
      <c r="Z32" s="730" t="str">
        <f>+' FMT 104 TOMA DATOS'!AB65</f>
        <v>SI</v>
      </c>
      <c r="AA32" s="730"/>
      <c r="AB32" s="730"/>
      <c r="AC32" s="71"/>
      <c r="AD32" s="71"/>
      <c r="AE32" s="71"/>
    </row>
    <row r="33" spans="2:31" ht="15" customHeight="1">
      <c r="B33" s="729" t="str">
        <f>+' FMT 104 TOMA DATOS'!B66</f>
        <v>Las propiedades a nombre tanto del propietario del inmueble como de quien pretenda desarrollar la actividad comercial, tienen una declaración</v>
      </c>
      <c r="C33" s="729"/>
      <c r="D33" s="729"/>
      <c r="E33" s="729"/>
      <c r="F33" s="729"/>
      <c r="G33" s="729"/>
      <c r="H33" s="729"/>
      <c r="I33" s="729"/>
      <c r="J33" s="729"/>
      <c r="K33" s="729"/>
      <c r="L33" s="729"/>
      <c r="M33" s="729"/>
      <c r="N33" s="729"/>
      <c r="O33" s="729"/>
      <c r="P33" s="729"/>
      <c r="Q33" s="729"/>
      <c r="R33" s="729"/>
      <c r="S33" s="729"/>
      <c r="T33" s="729"/>
      <c r="U33" s="729"/>
      <c r="V33" s="729"/>
      <c r="W33" s="729"/>
      <c r="X33" s="729"/>
      <c r="Y33" s="729"/>
      <c r="Z33" s="730"/>
      <c r="AA33" s="730"/>
      <c r="AB33" s="730"/>
      <c r="AC33" s="71"/>
      <c r="AD33" s="71"/>
      <c r="AE33" s="71"/>
    </row>
    <row r="34" spans="2:31" ht="15" customHeight="1">
      <c r="B34" s="729" t="str">
        <f>+' FMT 104 TOMA DATOS'!B67</f>
        <v>de valor vigente, de conformidad con lo establecido en  la Ley del Impuesto Sobre Bienes Inmuebles.</v>
      </c>
      <c r="C34" s="729"/>
      <c r="D34" s="729"/>
      <c r="E34" s="729"/>
      <c r="F34" s="729"/>
      <c r="G34" s="729"/>
      <c r="H34" s="729"/>
      <c r="I34" s="729"/>
      <c r="J34" s="729"/>
      <c r="K34" s="729"/>
      <c r="L34" s="729"/>
      <c r="M34" s="729"/>
      <c r="N34" s="729"/>
      <c r="O34" s="729"/>
      <c r="P34" s="729"/>
      <c r="Q34" s="729"/>
      <c r="R34" s="729"/>
      <c r="S34" s="729"/>
      <c r="T34" s="729"/>
      <c r="U34" s="729"/>
      <c r="V34" s="729"/>
      <c r="W34" s="729"/>
      <c r="X34" s="729"/>
      <c r="Y34" s="729"/>
      <c r="Z34" s="730" t="str">
        <f>+' FMT 104 TOMA DATOS'!AB67</f>
        <v>SI</v>
      </c>
      <c r="AA34" s="730"/>
      <c r="AB34" s="730"/>
      <c r="AC34" s="71"/>
      <c r="AD34" s="71"/>
      <c r="AE34" s="71"/>
    </row>
    <row r="35" spans="2:31" ht="15" customHeight="1">
      <c r="B35" s="360" t="s">
        <v>1376</v>
      </c>
      <c r="C35"/>
      <c r="D35"/>
      <c r="E35"/>
      <c r="F35"/>
      <c r="G35"/>
      <c r="H35"/>
      <c r="I35"/>
      <c r="J35"/>
      <c r="K35"/>
      <c r="L35"/>
      <c r="M35"/>
      <c r="N35"/>
      <c r="O35"/>
      <c r="P35"/>
      <c r="Q35"/>
      <c r="R35"/>
      <c r="S35"/>
      <c r="T35"/>
      <c r="U35"/>
      <c r="V35"/>
      <c r="W35"/>
      <c r="X35"/>
      <c r="Y35"/>
      <c r="Z35"/>
      <c r="AA35"/>
      <c r="AB35" s="68"/>
      <c r="AC35" s="71"/>
      <c r="AD35" s="71"/>
      <c r="AE35" s="71"/>
    </row>
    <row r="36" spans="2:31" ht="15" customHeight="1">
      <c r="B36" s="383" t="str">
        <f>+' FMT 104 TOMA DATOS'!B69</f>
        <v>Póliza de riesgos del trabajo emitida por entidad aseguradora o exoneración. Art 202 del Código de Trabajo.</v>
      </c>
      <c r="C36" s="383"/>
      <c r="D36" s="383"/>
      <c r="E36" s="383"/>
      <c r="F36" s="383"/>
      <c r="G36" s="383"/>
      <c r="H36" s="383"/>
      <c r="I36" s="383"/>
      <c r="J36" s="383"/>
      <c r="K36" s="383"/>
      <c r="L36" s="383"/>
      <c r="M36" s="383"/>
      <c r="N36" s="383"/>
      <c r="O36" s="383"/>
      <c r="P36" s="383"/>
      <c r="Q36" s="383"/>
      <c r="R36" s="383"/>
      <c r="S36" s="383"/>
      <c r="T36" s="383"/>
      <c r="U36" s="383"/>
      <c r="V36" s="383"/>
      <c r="W36" s="383"/>
      <c r="X36" s="383"/>
      <c r="Y36" s="383"/>
      <c r="Z36" s="730" t="str">
        <f>+' FMT 104 TOMA DATOS'!AC69</f>
        <v>SI</v>
      </c>
      <c r="AA36" s="730"/>
      <c r="AB36" s="730"/>
      <c r="AC36" s="71"/>
      <c r="AD36" s="71"/>
      <c r="AE36" s="71"/>
    </row>
    <row r="37" spans="2:31" ht="15" customHeight="1">
      <c r="B37" s="383" t="str">
        <f>+' FMT 104 TOMA DATOS'!B70</f>
        <v>Estar inscrito como contribuyente ante el Ministerio de Hacienda</v>
      </c>
      <c r="C37" s="383"/>
      <c r="D37" s="383"/>
      <c r="E37" s="383"/>
      <c r="F37" s="383"/>
      <c r="G37" s="383"/>
      <c r="H37" s="383"/>
      <c r="I37" s="383"/>
      <c r="J37" s="383"/>
      <c r="K37" s="383"/>
      <c r="L37" s="383"/>
      <c r="M37" s="383"/>
      <c r="N37" s="383"/>
      <c r="O37" s="383"/>
      <c r="P37" s="383"/>
      <c r="Q37" s="383"/>
      <c r="R37" s="383"/>
      <c r="S37" s="383"/>
      <c r="T37" s="383"/>
      <c r="U37" s="383"/>
      <c r="V37" s="383"/>
      <c r="W37" s="383"/>
      <c r="X37" s="383"/>
      <c r="Y37" s="383"/>
      <c r="Z37" s="730" t="str">
        <f>+' FMT 104 TOMA DATOS'!AC70</f>
        <v>SI</v>
      </c>
      <c r="AA37" s="730"/>
      <c r="AB37" s="730"/>
      <c r="AC37" s="71"/>
      <c r="AD37" s="71"/>
      <c r="AE37" s="71"/>
    </row>
    <row r="38" spans="2:31" ht="15" customHeight="1">
      <c r="B38" s="383" t="str">
        <f>+' FMT 104 TOMA DATOS'!B71</f>
        <v>Cien colones en timbres fiscales o pago del entero.</v>
      </c>
      <c r="C38" s="383"/>
      <c r="D38" s="383"/>
      <c r="E38" s="383"/>
      <c r="F38" s="383"/>
      <c r="G38" s="383"/>
      <c r="H38" s="383"/>
      <c r="I38" s="383"/>
      <c r="J38" s="383"/>
      <c r="K38" s="383"/>
      <c r="L38" s="383"/>
      <c r="M38" s="383"/>
      <c r="N38" s="383"/>
      <c r="O38" s="383"/>
      <c r="P38" s="383"/>
      <c r="Q38" s="383"/>
      <c r="R38" s="383"/>
      <c r="S38" s="383"/>
      <c r="T38" s="383"/>
      <c r="U38" s="383"/>
      <c r="V38" s="383"/>
      <c r="W38" s="383"/>
      <c r="X38" s="383"/>
      <c r="Y38" s="383"/>
      <c r="Z38" s="730" t="str">
        <f>+' FMT 104 TOMA DATOS'!AC71</f>
        <v>SI</v>
      </c>
      <c r="AA38" s="730"/>
      <c r="AB38" s="730"/>
      <c r="AC38" s="71"/>
      <c r="AD38" s="71"/>
      <c r="AE38" s="71"/>
    </row>
    <row r="39" spans="2:31" ht="15" customHeight="1">
      <c r="B39" s="383" t="str">
        <f>+' FMT 104 TOMA DATOS'!B72</f>
        <v>Presentar comprobante de pago a favor del Servicio Nacional de Salud Animal del MAG.</v>
      </c>
      <c r="C39" s="383"/>
      <c r="D39" s="383"/>
      <c r="E39" s="383"/>
      <c r="F39" s="383"/>
      <c r="G39" s="383"/>
      <c r="H39" s="383"/>
      <c r="I39" s="383"/>
      <c r="J39" s="383"/>
      <c r="K39" s="383"/>
      <c r="L39" s="383"/>
      <c r="M39" s="383"/>
      <c r="N39" s="383"/>
      <c r="O39" s="383"/>
      <c r="P39" s="383"/>
      <c r="Q39" s="383"/>
      <c r="R39" s="383"/>
      <c r="S39" s="383"/>
      <c r="T39" s="383"/>
      <c r="U39" s="383"/>
      <c r="V39" s="383"/>
      <c r="W39" s="383"/>
      <c r="X39" s="383"/>
      <c r="Y39" s="383"/>
      <c r="Z39" s="730" t="str">
        <f>+' FMT 104 TOMA DATOS'!AC72</f>
        <v>SI</v>
      </c>
      <c r="AA39" s="730"/>
      <c r="AB39" s="730"/>
      <c r="AC39" s="71"/>
      <c r="AD39" s="71"/>
      <c r="AE39" s="71"/>
    </row>
    <row r="40" spans="2:31" ht="15" customHeight="1">
      <c r="B40" s="383" t="str">
        <f>+' FMT 104 TOMA DATOS'!B73</f>
        <v>Presentar comprobante de pago a favor del Ministerio de Salud, según corresponda, o bien el comprobante de exoneración del</v>
      </c>
      <c r="C40" s="383"/>
      <c r="D40" s="383"/>
      <c r="E40" s="383"/>
      <c r="F40" s="383"/>
      <c r="G40" s="383"/>
      <c r="H40" s="383"/>
      <c r="I40" s="383"/>
      <c r="J40" s="383"/>
      <c r="K40" s="383"/>
      <c r="L40" s="383"/>
      <c r="M40" s="383"/>
      <c r="N40" s="383"/>
      <c r="O40" s="383"/>
      <c r="P40" s="383"/>
      <c r="Q40" s="383"/>
      <c r="R40" s="383"/>
      <c r="S40" s="383"/>
      <c r="T40" s="383"/>
      <c r="U40" s="383"/>
      <c r="V40" s="383"/>
      <c r="W40" s="383"/>
      <c r="X40" s="383"/>
      <c r="Y40" s="383"/>
      <c r="Z40" s="725"/>
      <c r="AA40" s="725"/>
      <c r="AB40" s="725"/>
      <c r="AC40" s="71"/>
      <c r="AD40" s="71"/>
      <c r="AE40" s="71"/>
    </row>
    <row r="41" spans="2:31" ht="15" customHeight="1">
      <c r="B41" s="383" t="str">
        <f>+' FMT 104 TOMA DATOS'!B74</f>
        <v>pago por el  IMAS.</v>
      </c>
      <c r="C41" s="383"/>
      <c r="D41" s="383"/>
      <c r="E41" s="383"/>
      <c r="F41" s="383"/>
      <c r="G41" s="383"/>
      <c r="H41" s="383"/>
      <c r="I41" s="383"/>
      <c r="J41" s="383"/>
      <c r="K41" s="383"/>
      <c r="L41" s="383"/>
      <c r="M41" s="383"/>
      <c r="N41" s="383"/>
      <c r="O41" s="383"/>
      <c r="P41" s="383"/>
      <c r="Q41" s="383"/>
      <c r="R41" s="383"/>
      <c r="S41" s="383"/>
      <c r="T41" s="383"/>
      <c r="U41" s="383"/>
      <c r="V41" s="383"/>
      <c r="W41" s="383"/>
      <c r="X41" s="383"/>
      <c r="Y41" s="383"/>
      <c r="Z41" s="730" t="str">
        <f>+' FMT 104 TOMA DATOS'!AC74</f>
        <v>SI</v>
      </c>
      <c r="AA41" s="730"/>
      <c r="AB41" s="730"/>
      <c r="AC41" s="71"/>
      <c r="AD41" s="71"/>
      <c r="AE41" s="71"/>
    </row>
    <row r="42" spans="2:31" ht="15" customHeight="1">
      <c r="B42" s="383" t="str">
        <f>+' FMT 104 TOMA DATOS'!B75</f>
        <v>Regencia o asesoría veterinaria aprobada por el Colegio de Médicos Veterinarios (cuando aplique)</v>
      </c>
      <c r="C42" s="383"/>
      <c r="D42" s="383"/>
      <c r="E42" s="383"/>
      <c r="F42" s="383"/>
      <c r="G42" s="383"/>
      <c r="H42" s="383"/>
      <c r="I42" s="383"/>
      <c r="J42" s="383"/>
      <c r="K42" s="383"/>
      <c r="L42" s="383"/>
      <c r="M42" s="383"/>
      <c r="N42" s="383"/>
      <c r="O42" s="383"/>
      <c r="P42" s="383"/>
      <c r="Q42" s="383"/>
      <c r="R42" s="383"/>
      <c r="S42" s="383"/>
      <c r="T42" s="383"/>
      <c r="U42" s="383"/>
      <c r="V42" s="383"/>
      <c r="W42" s="383"/>
      <c r="X42" s="383"/>
      <c r="Y42" s="383"/>
      <c r="Z42" s="730" t="str">
        <f>+' FMT 104 TOMA DATOS'!AC75</f>
        <v>SI</v>
      </c>
      <c r="AA42" s="730"/>
      <c r="AB42" s="730"/>
      <c r="AC42" s="71"/>
      <c r="AD42" s="71"/>
      <c r="AE42" s="71"/>
    </row>
    <row r="43" spans="2:31" ht="15" customHeight="1">
      <c r="B43" s="383" t="str">
        <f>+' FMT 104 TOMA DATOS'!B76</f>
        <v>Presentar Autorización por concepto de derechos de autor ACAM (cuando aplique)</v>
      </c>
      <c r="C43" s="383"/>
      <c r="D43" s="383"/>
      <c r="E43" s="383"/>
      <c r="F43" s="383"/>
      <c r="G43" s="383"/>
      <c r="H43" s="383"/>
      <c r="I43" s="383"/>
      <c r="J43" s="383"/>
      <c r="K43" s="383"/>
      <c r="L43" s="383"/>
      <c r="M43" s="383"/>
      <c r="N43" s="383"/>
      <c r="O43" s="383"/>
      <c r="P43" s="383"/>
      <c r="Q43" s="383"/>
      <c r="R43" s="383"/>
      <c r="S43" s="383"/>
      <c r="T43" s="383"/>
      <c r="U43" s="383"/>
      <c r="V43" s="383"/>
      <c r="W43" s="383"/>
      <c r="X43" s="383"/>
      <c r="Y43" s="383"/>
      <c r="Z43" s="730" t="str">
        <f>+' FMT 104 TOMA DATOS'!AC76</f>
        <v>SI</v>
      </c>
      <c r="AA43" s="730"/>
      <c r="AB43" s="730"/>
      <c r="AC43" s="71"/>
      <c r="AD43" s="71"/>
      <c r="AE43" s="71"/>
    </row>
    <row r="44" spans="2:31" ht="15" customHeight="1">
      <c r="B44" s="383" t="s">
        <v>2185</v>
      </c>
      <c r="C44" s="383"/>
      <c r="D44" s="383"/>
      <c r="E44" s="383"/>
      <c r="F44" s="383"/>
      <c r="G44" s="383"/>
      <c r="H44" s="383"/>
      <c r="I44" s="383"/>
      <c r="J44" s="383"/>
      <c r="K44" s="383"/>
      <c r="L44" s="383"/>
      <c r="M44" s="383"/>
      <c r="N44" s="383"/>
      <c r="O44" s="383"/>
      <c r="P44" s="383"/>
      <c r="Q44" s="383"/>
      <c r="R44" s="383"/>
      <c r="S44" s="383"/>
      <c r="T44" s="383"/>
      <c r="U44" s="383"/>
      <c r="V44" s="383"/>
      <c r="W44" s="383"/>
      <c r="X44" s="383"/>
      <c r="Y44" s="383"/>
      <c r="Z44" s="70"/>
      <c r="AA44" s="70"/>
      <c r="AB44" s="70"/>
      <c r="AC44" s="71"/>
      <c r="AD44" s="71"/>
      <c r="AE44" s="71"/>
    </row>
    <row r="45" spans="2:31" ht="15" customHeight="1">
      <c r="B45" s="383" t="s">
        <v>2186</v>
      </c>
      <c r="C45" s="383"/>
      <c r="D45" s="383"/>
      <c r="E45" s="383"/>
      <c r="F45" s="383"/>
      <c r="G45" s="383"/>
      <c r="H45" s="383"/>
      <c r="I45" s="383"/>
      <c r="J45" s="383"/>
      <c r="K45" s="383"/>
      <c r="L45" s="383"/>
      <c r="M45" s="383"/>
      <c r="N45" s="383"/>
      <c r="O45" s="383"/>
      <c r="P45" s="383"/>
      <c r="Q45" s="383"/>
      <c r="R45" s="383"/>
      <c r="S45" s="383"/>
      <c r="T45" s="383"/>
      <c r="U45" s="383"/>
      <c r="V45" s="383"/>
      <c r="W45" s="383"/>
      <c r="X45" s="383"/>
      <c r="Y45" s="383"/>
      <c r="AC45" s="71"/>
      <c r="AD45" s="71"/>
      <c r="AE45" s="71"/>
    </row>
    <row r="46" spans="2:31" ht="15" customHeight="1">
      <c r="B46" s="383" t="s">
        <v>2187</v>
      </c>
      <c r="C46" s="383"/>
      <c r="D46" s="383"/>
      <c r="E46" s="383"/>
      <c r="F46" s="383"/>
      <c r="G46" s="383"/>
      <c r="H46" s="383"/>
      <c r="I46" s="383"/>
      <c r="J46" s="383"/>
      <c r="K46" s="383"/>
      <c r="L46" s="383"/>
      <c r="M46" s="383"/>
      <c r="N46" s="383"/>
      <c r="O46" s="383"/>
      <c r="P46" s="383"/>
      <c r="Q46" s="383"/>
      <c r="R46" s="383"/>
      <c r="S46" s="383"/>
      <c r="T46" s="383"/>
      <c r="U46" s="383"/>
      <c r="V46" s="383"/>
      <c r="W46" s="383"/>
      <c r="X46" s="383"/>
      <c r="Y46" s="383"/>
      <c r="Z46" s="730" t="str">
        <f>+' FMT 104 TOMA DATOS'!AC79</f>
        <v>SI</v>
      </c>
      <c r="AA46" s="730"/>
      <c r="AB46" s="730"/>
      <c r="AC46" s="71"/>
      <c r="AD46" s="71"/>
      <c r="AE46" s="71"/>
    </row>
    <row r="47" spans="2:31" ht="12.75" customHeight="1">
      <c r="B47" s="383" t="str">
        <f>+' FMT 104 TOMA DATOS'!B80</f>
        <v>Certificado de Idoneidad Técnica para salones de belleza, barbería, peluquería y afines (cuando aplique)</v>
      </c>
      <c r="C47" s="358"/>
      <c r="D47" s="358"/>
      <c r="E47" s="70"/>
      <c r="F47" s="70"/>
      <c r="G47" s="70"/>
      <c r="H47" s="70"/>
      <c r="I47" s="70"/>
      <c r="J47" s="70"/>
      <c r="K47" s="70"/>
      <c r="L47" s="358"/>
      <c r="M47" s="358"/>
      <c r="N47" s="358"/>
      <c r="O47" s="358"/>
      <c r="P47" s="358"/>
      <c r="Q47" s="358"/>
      <c r="R47" s="71"/>
      <c r="S47" s="71"/>
      <c r="T47" s="71"/>
      <c r="U47" s="71"/>
      <c r="V47" s="71"/>
      <c r="W47" s="71"/>
      <c r="X47" s="71"/>
      <c r="Y47" s="71"/>
      <c r="Z47" s="730" t="str">
        <f>+' FMT 104 TOMA DATOS'!AC80</f>
        <v>SI</v>
      </c>
      <c r="AA47" s="730"/>
      <c r="AB47" s="730"/>
      <c r="AC47" s="71"/>
      <c r="AD47" s="71"/>
      <c r="AE47" s="71"/>
    </row>
    <row r="48" spans="2:31" ht="12.75" customHeight="1">
      <c r="B48" s="383" t="str">
        <f>+' FMT 104 TOMA DATOS'!B81</f>
        <v xml:space="preserve">En el caso de actividades que requieran la correspondiente autorización de la Dirección General de Minería, del Ministerio de </v>
      </c>
      <c r="C48" s="358"/>
      <c r="D48" s="358"/>
      <c r="E48" s="70"/>
      <c r="F48" s="70"/>
      <c r="G48" s="70"/>
      <c r="H48" s="70"/>
      <c r="I48" s="70"/>
      <c r="J48" s="70"/>
      <c r="K48" s="70"/>
      <c r="L48" s="358"/>
      <c r="M48" s="358"/>
      <c r="N48" s="358"/>
      <c r="O48" s="358"/>
      <c r="P48" s="358"/>
      <c r="Q48" s="358"/>
      <c r="R48" s="71"/>
      <c r="S48" s="71"/>
      <c r="T48" s="71"/>
      <c r="U48" s="71"/>
      <c r="V48" s="71"/>
      <c r="W48" s="71"/>
      <c r="X48" s="71"/>
      <c r="Y48" s="71"/>
      <c r="Z48" s="725"/>
      <c r="AA48" s="725"/>
      <c r="AB48" s="725"/>
      <c r="AC48" s="71"/>
      <c r="AD48" s="71"/>
      <c r="AE48" s="71"/>
    </row>
    <row r="49" spans="2:32" ht="12.75" customHeight="1">
      <c r="B49" s="383" t="str">
        <f>+' FMT 104 TOMA DATOS'!B82</f>
        <v>Ambiente y Energía o la Secretaria Técnica Nacional Ambiental; deberá aportarse una certificación de la misma.</v>
      </c>
      <c r="C49" s="358"/>
      <c r="D49" s="358"/>
      <c r="E49" s="70"/>
      <c r="F49" s="70"/>
      <c r="G49" s="70"/>
      <c r="H49" s="70"/>
      <c r="I49" s="70"/>
      <c r="J49" s="70"/>
      <c r="K49" s="70"/>
      <c r="L49" s="358"/>
      <c r="M49" s="358"/>
      <c r="N49" s="358"/>
      <c r="O49" s="358"/>
      <c r="P49" s="358"/>
      <c r="Q49" s="358"/>
      <c r="R49" s="71"/>
      <c r="S49" s="71"/>
      <c r="T49" s="71"/>
      <c r="U49" s="71"/>
      <c r="V49" s="71"/>
      <c r="W49" s="71"/>
      <c r="X49" s="71"/>
      <c r="Y49" s="71"/>
      <c r="Z49" s="730" t="str">
        <f>+' FMT 104 TOMA DATOS'!AC82</f>
        <v>SI</v>
      </c>
      <c r="AA49" s="730"/>
      <c r="AB49" s="730"/>
      <c r="AC49" s="71"/>
      <c r="AD49" s="71"/>
      <c r="AE49" s="71"/>
    </row>
    <row r="50" spans="2:32" ht="12.75" customHeight="1">
      <c r="B50" s="383" t="str">
        <f>+' FMT 104 TOMA DATOS'!B83</f>
        <v>El Ministerio de Salud revisará en el sistema que el solicitante no se encuentra moroso en el Registro de Infractores, Ley 9028.</v>
      </c>
      <c r="C50" s="358"/>
      <c r="D50" s="358"/>
      <c r="E50" s="70"/>
      <c r="F50" s="70"/>
      <c r="G50" s="70"/>
      <c r="H50" s="70"/>
      <c r="I50" s="70"/>
      <c r="J50" s="70"/>
      <c r="K50" s="70"/>
      <c r="L50" s="358"/>
      <c r="M50" s="358"/>
      <c r="N50" s="358"/>
      <c r="O50" s="358"/>
      <c r="P50" s="358"/>
      <c r="Q50" s="358"/>
      <c r="R50" s="71"/>
      <c r="S50" s="71"/>
      <c r="T50" s="71"/>
      <c r="U50" s="71"/>
      <c r="V50" s="71"/>
      <c r="W50" s="71"/>
      <c r="X50" s="71"/>
      <c r="Y50" s="71"/>
      <c r="Z50" s="730" t="str">
        <f>+' FMT 104 TOMA DATOS'!AC83</f>
        <v>SI</v>
      </c>
      <c r="AA50" s="730"/>
      <c r="AB50" s="730"/>
      <c r="AC50" s="71"/>
      <c r="AD50" s="71"/>
      <c r="AE50" s="71"/>
    </row>
    <row r="51" spans="2:32" ht="15" customHeight="1">
      <c r="B51" s="731" t="s">
        <v>2167</v>
      </c>
      <c r="C51" s="731"/>
      <c r="D51" s="731"/>
      <c r="E51" s="731"/>
      <c r="F51" s="731"/>
      <c r="G51" s="731"/>
      <c r="H51" s="731"/>
      <c r="I51" s="731"/>
      <c r="J51" s="731"/>
      <c r="K51" s="731"/>
      <c r="L51" s="731"/>
      <c r="M51" s="731"/>
      <c r="N51" s="731"/>
      <c r="O51" s="731"/>
      <c r="P51" s="731"/>
      <c r="Q51" s="731"/>
      <c r="R51" s="731"/>
      <c r="S51" s="731"/>
      <c r="T51" s="731"/>
      <c r="U51" s="731"/>
      <c r="V51" s="731"/>
      <c r="W51" s="731"/>
      <c r="X51" s="731"/>
      <c r="Y51" s="731"/>
      <c r="Z51" s="731"/>
      <c r="AA51" s="731"/>
      <c r="AC51" s="71"/>
      <c r="AD51" s="71"/>
      <c r="AE51" s="71"/>
    </row>
    <row r="52" spans="2:32" ht="15" customHeight="1">
      <c r="B52" s="731"/>
      <c r="C52" s="731"/>
      <c r="D52" s="731"/>
      <c r="E52" s="731"/>
      <c r="F52" s="731"/>
      <c r="G52" s="731"/>
      <c r="H52" s="731"/>
      <c r="I52" s="731"/>
      <c r="J52" s="731"/>
      <c r="K52" s="731"/>
      <c r="L52" s="731"/>
      <c r="M52" s="731"/>
      <c r="N52" s="731"/>
      <c r="O52" s="731"/>
      <c r="P52" s="731"/>
      <c r="Q52" s="731"/>
      <c r="R52" s="731"/>
      <c r="S52" s="731"/>
      <c r="T52" s="731"/>
      <c r="U52" s="731"/>
      <c r="V52" s="731"/>
      <c r="W52" s="731"/>
      <c r="X52" s="731"/>
      <c r="Y52" s="731"/>
      <c r="Z52" s="731"/>
      <c r="AA52" s="731"/>
      <c r="AC52" s="71"/>
      <c r="AD52" s="71"/>
      <c r="AE52" s="71"/>
    </row>
    <row r="53" spans="2:32" ht="15" customHeight="1">
      <c r="B53" s="731"/>
      <c r="C53" s="731"/>
      <c r="D53" s="731"/>
      <c r="E53" s="731"/>
      <c r="F53" s="731"/>
      <c r="G53" s="731"/>
      <c r="H53" s="731"/>
      <c r="I53" s="731"/>
      <c r="J53" s="731"/>
      <c r="K53" s="731"/>
      <c r="L53" s="731"/>
      <c r="M53" s="731"/>
      <c r="N53" s="731"/>
      <c r="O53" s="731"/>
      <c r="P53" s="731"/>
      <c r="Q53" s="731"/>
      <c r="R53" s="731"/>
      <c r="S53" s="731"/>
      <c r="T53" s="731"/>
      <c r="U53" s="731"/>
      <c r="V53" s="731"/>
      <c r="W53" s="731"/>
      <c r="X53" s="731"/>
      <c r="Y53" s="731"/>
      <c r="Z53" s="731"/>
      <c r="AA53" s="731"/>
      <c r="AC53" s="71"/>
      <c r="AD53" s="71"/>
      <c r="AE53" s="71"/>
    </row>
    <row r="54" spans="2:32" ht="15" customHeight="1">
      <c r="B54" s="731"/>
      <c r="C54" s="731"/>
      <c r="D54" s="731"/>
      <c r="E54" s="731"/>
      <c r="F54" s="731"/>
      <c r="G54" s="731"/>
      <c r="H54" s="731"/>
      <c r="I54" s="731"/>
      <c r="J54" s="731"/>
      <c r="K54" s="731"/>
      <c r="L54" s="731"/>
      <c r="M54" s="731"/>
      <c r="N54" s="731"/>
      <c r="O54" s="731"/>
      <c r="P54" s="731"/>
      <c r="Q54" s="731"/>
      <c r="R54" s="731"/>
      <c r="S54" s="731"/>
      <c r="T54" s="731"/>
      <c r="U54" s="731"/>
      <c r="V54" s="731"/>
      <c r="W54" s="731"/>
      <c r="X54" s="731"/>
      <c r="Y54" s="731"/>
      <c r="Z54" s="731"/>
      <c r="AA54" s="731"/>
      <c r="AC54" s="71"/>
      <c r="AD54" s="71"/>
      <c r="AE54" s="71"/>
    </row>
    <row r="55" spans="2:32" ht="15" customHeight="1">
      <c r="B55" s="81"/>
      <c r="C55" s="358"/>
      <c r="D55" s="358"/>
      <c r="E55" s="70"/>
      <c r="F55" s="70"/>
      <c r="G55" s="70"/>
      <c r="H55" s="70"/>
      <c r="I55" s="70"/>
      <c r="J55" s="70"/>
      <c r="K55" s="70"/>
      <c r="L55" s="358"/>
      <c r="M55" s="358"/>
      <c r="N55" s="358"/>
      <c r="O55" s="358"/>
      <c r="P55" s="358"/>
      <c r="Q55" s="358"/>
      <c r="R55" s="71"/>
      <c r="S55" s="71"/>
      <c r="T55" s="71"/>
      <c r="U55" s="71"/>
      <c r="V55" s="71"/>
      <c r="W55" s="71"/>
      <c r="X55" s="71"/>
      <c r="Y55" s="71"/>
      <c r="Z55" s="71"/>
      <c r="AC55" s="71"/>
      <c r="AD55" s="71"/>
      <c r="AE55" s="71"/>
    </row>
    <row r="56" spans="2:32" ht="22.5" customHeight="1">
      <c r="B56" s="725" t="str">
        <f>+' FMT 104 TOMA DATOS'!K85</f>
        <v>Carolay Solera Calvo</v>
      </c>
      <c r="C56" s="725"/>
      <c r="D56" s="725"/>
      <c r="E56" s="725"/>
      <c r="F56" s="725"/>
      <c r="G56" s="725"/>
      <c r="H56" s="725"/>
      <c r="I56" s="725"/>
      <c r="J56" s="725"/>
      <c r="K56" s="725"/>
      <c r="L56" s="725"/>
      <c r="M56" s="725"/>
      <c r="N56" s="725"/>
      <c r="O56" s="725"/>
      <c r="P56" s="725"/>
      <c r="Q56" s="725"/>
      <c r="R56" s="725"/>
      <c r="S56" s="725"/>
      <c r="T56" s="725"/>
      <c r="U56" s="725"/>
      <c r="V56" s="725"/>
      <c r="W56" s="725"/>
      <c r="X56" s="725"/>
      <c r="Y56" s="725"/>
      <c r="Z56" s="725"/>
      <c r="AA56" s="725"/>
      <c r="AB56" s="81"/>
      <c r="AC56" s="81"/>
      <c r="AD56" s="81"/>
      <c r="AE56" s="81"/>
      <c r="AF56" s="81"/>
    </row>
    <row r="57" spans="2:32" ht="22.5" customHeight="1">
      <c r="B57" s="725" t="str">
        <f>VLOOKUP(B56,PARÁMETROS!E109:H126,4,0)</f>
        <v>PLATAFORMISTA</v>
      </c>
      <c r="C57" s="725"/>
      <c r="D57" s="725"/>
      <c r="E57" s="725"/>
      <c r="F57" s="725"/>
      <c r="G57" s="725"/>
      <c r="H57" s="725"/>
      <c r="I57" s="725"/>
      <c r="J57" s="725"/>
      <c r="K57" s="725"/>
      <c r="L57" s="725"/>
      <c r="M57" s="725"/>
      <c r="N57" s="725"/>
      <c r="O57" s="725"/>
      <c r="P57" s="725"/>
      <c r="Q57" s="725"/>
      <c r="R57" s="725"/>
      <c r="S57" s="725"/>
      <c r="T57" s="725"/>
      <c r="U57" s="725"/>
      <c r="V57" s="725"/>
      <c r="W57" s="725"/>
      <c r="X57" s="725"/>
      <c r="Y57" s="725"/>
      <c r="Z57" s="725"/>
      <c r="AA57" s="725"/>
      <c r="AB57" s="81"/>
      <c r="AC57" s="81"/>
      <c r="AD57" s="81"/>
      <c r="AE57" s="81"/>
      <c r="AF57" s="81"/>
    </row>
  </sheetData>
  <mergeCells count="56">
    <mergeCell ref="B56:AA56"/>
    <mergeCell ref="B57:AA57"/>
    <mergeCell ref="B31:Y31"/>
    <mergeCell ref="Z31:AB31"/>
    <mergeCell ref="Z33:AB33"/>
    <mergeCell ref="Z36:AB36"/>
    <mergeCell ref="Z37:AB37"/>
    <mergeCell ref="Z41:AB41"/>
    <mergeCell ref="Z42:AB42"/>
    <mergeCell ref="Z34:AB34"/>
    <mergeCell ref="Z38:AB38"/>
    <mergeCell ref="Z39:AB39"/>
    <mergeCell ref="Z40:AB40"/>
    <mergeCell ref="Z47:AB47"/>
    <mergeCell ref="Z48:AB48"/>
    <mergeCell ref="Z29:AB29"/>
    <mergeCell ref="Z32:AB32"/>
    <mergeCell ref="B51:AA54"/>
    <mergeCell ref="B27:Y27"/>
    <mergeCell ref="Z27:AB27"/>
    <mergeCell ref="Z28:AB28"/>
    <mergeCell ref="B30:Y30"/>
    <mergeCell ref="Z30:AB30"/>
    <mergeCell ref="Z43:AB43"/>
    <mergeCell ref="B28:Y28"/>
    <mergeCell ref="B32:Y32"/>
    <mergeCell ref="B33:Y33"/>
    <mergeCell ref="B34:Y34"/>
    <mergeCell ref="Z49:AB49"/>
    <mergeCell ref="Z50:AB50"/>
    <mergeCell ref="Z46:AB46"/>
    <mergeCell ref="B24:Y24"/>
    <mergeCell ref="Z24:AB24"/>
    <mergeCell ref="B25:Y25"/>
    <mergeCell ref="Z25:AB25"/>
    <mergeCell ref="B26:Y26"/>
    <mergeCell ref="Z26:AB26"/>
    <mergeCell ref="B6:Z6"/>
    <mergeCell ref="E9:H9"/>
    <mergeCell ref="B11:H11"/>
    <mergeCell ref="I11:Z11"/>
    <mergeCell ref="H12:L12"/>
    <mergeCell ref="R12:Z12"/>
    <mergeCell ref="B13:L13"/>
    <mergeCell ref="M13:Z13"/>
    <mergeCell ref="G17:Z17"/>
    <mergeCell ref="G19:L19"/>
    <mergeCell ref="Z23:AB23"/>
    <mergeCell ref="W14:Z14"/>
    <mergeCell ref="H15:Q15"/>
    <mergeCell ref="E16:K16"/>
    <mergeCell ref="L16:Q16"/>
    <mergeCell ref="T15:Z15"/>
    <mergeCell ref="R16:Z16"/>
    <mergeCell ref="B14:Q14"/>
    <mergeCell ref="R14:V14"/>
  </mergeCells>
  <dataValidations count="1">
    <dataValidation type="list" allowBlank="1" showInputMessage="1" showErrorMessage="1" sqref="AB56:AF56" xr:uid="{00000000-0002-0000-0800-000000000000}">
      <formula1>$E$124:$E$141</formula1>
    </dataValidation>
  </dataValidations>
  <printOptions horizontalCentered="1" verticalCentered="1"/>
  <pageMargins left="0.31496062992125984" right="0" top="0.59055118110236227" bottom="0.39370078740157483" header="0.39370078740157483" footer="0"/>
  <pageSetup scale="86" orientation="portrait" r:id="rId1"/>
  <headerFooter alignWithMargins="0">
    <oddHeader>&amp;L&amp;F  &amp;D  &amp;P</oddHead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1000000}">
          <x14:formula1>
            <xm:f>PARÁMETROS!$E$109:$E$126</xm:f>
          </x14:formula1>
          <xm:sqref>B56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E2B26-1F90-4DDA-A033-1E4BE3D0E43C}">
  <dimension ref="A2:AD36"/>
  <sheetViews>
    <sheetView zoomScaleNormal="100" zoomScaleSheetLayoutView="100" workbookViewId="0">
      <selection activeCell="B1" sqref="B1:AD1"/>
    </sheetView>
  </sheetViews>
  <sheetFormatPr baseColWidth="10" defaultColWidth="3.7109375" defaultRowHeight="14.1" customHeight="1"/>
  <cols>
    <col min="1" max="1" width="2.5703125" style="582" customWidth="1"/>
    <col min="2" max="26" width="3.7109375" style="565" customWidth="1"/>
    <col min="27" max="27" width="3.28515625" style="565" customWidth="1"/>
    <col min="28" max="256" width="3.7109375" style="565"/>
    <col min="257" max="257" width="2.5703125" style="565" customWidth="1"/>
    <col min="258" max="282" width="3.7109375" style="565"/>
    <col min="283" max="283" width="3.28515625" style="565" customWidth="1"/>
    <col min="284" max="512" width="3.7109375" style="565"/>
    <col min="513" max="513" width="2.5703125" style="565" customWidth="1"/>
    <col min="514" max="538" width="3.7109375" style="565"/>
    <col min="539" max="539" width="3.28515625" style="565" customWidth="1"/>
    <col min="540" max="768" width="3.7109375" style="565"/>
    <col min="769" max="769" width="2.5703125" style="565" customWidth="1"/>
    <col min="770" max="794" width="3.7109375" style="565"/>
    <col min="795" max="795" width="3.28515625" style="565" customWidth="1"/>
    <col min="796" max="1024" width="3.7109375" style="565"/>
    <col min="1025" max="1025" width="2.5703125" style="565" customWidth="1"/>
    <col min="1026" max="1050" width="3.7109375" style="565"/>
    <col min="1051" max="1051" width="3.28515625" style="565" customWidth="1"/>
    <col min="1052" max="1280" width="3.7109375" style="565"/>
    <col min="1281" max="1281" width="2.5703125" style="565" customWidth="1"/>
    <col min="1282" max="1306" width="3.7109375" style="565"/>
    <col min="1307" max="1307" width="3.28515625" style="565" customWidth="1"/>
    <col min="1308" max="1536" width="3.7109375" style="565"/>
    <col min="1537" max="1537" width="2.5703125" style="565" customWidth="1"/>
    <col min="1538" max="1562" width="3.7109375" style="565"/>
    <col min="1563" max="1563" width="3.28515625" style="565" customWidth="1"/>
    <col min="1564" max="1792" width="3.7109375" style="565"/>
    <col min="1793" max="1793" width="2.5703125" style="565" customWidth="1"/>
    <col min="1794" max="1818" width="3.7109375" style="565"/>
    <col min="1819" max="1819" width="3.28515625" style="565" customWidth="1"/>
    <col min="1820" max="2048" width="3.7109375" style="565"/>
    <col min="2049" max="2049" width="2.5703125" style="565" customWidth="1"/>
    <col min="2050" max="2074" width="3.7109375" style="565"/>
    <col min="2075" max="2075" width="3.28515625" style="565" customWidth="1"/>
    <col min="2076" max="2304" width="3.7109375" style="565"/>
    <col min="2305" max="2305" width="2.5703125" style="565" customWidth="1"/>
    <col min="2306" max="2330" width="3.7109375" style="565"/>
    <col min="2331" max="2331" width="3.28515625" style="565" customWidth="1"/>
    <col min="2332" max="2560" width="3.7109375" style="565"/>
    <col min="2561" max="2561" width="2.5703125" style="565" customWidth="1"/>
    <col min="2562" max="2586" width="3.7109375" style="565"/>
    <col min="2587" max="2587" width="3.28515625" style="565" customWidth="1"/>
    <col min="2588" max="2816" width="3.7109375" style="565"/>
    <col min="2817" max="2817" width="2.5703125" style="565" customWidth="1"/>
    <col min="2818" max="2842" width="3.7109375" style="565"/>
    <col min="2843" max="2843" width="3.28515625" style="565" customWidth="1"/>
    <col min="2844" max="3072" width="3.7109375" style="565"/>
    <col min="3073" max="3073" width="2.5703125" style="565" customWidth="1"/>
    <col min="3074" max="3098" width="3.7109375" style="565"/>
    <col min="3099" max="3099" width="3.28515625" style="565" customWidth="1"/>
    <col min="3100" max="3328" width="3.7109375" style="565"/>
    <col min="3329" max="3329" width="2.5703125" style="565" customWidth="1"/>
    <col min="3330" max="3354" width="3.7109375" style="565"/>
    <col min="3355" max="3355" width="3.28515625" style="565" customWidth="1"/>
    <col min="3356" max="3584" width="3.7109375" style="565"/>
    <col min="3585" max="3585" width="2.5703125" style="565" customWidth="1"/>
    <col min="3586" max="3610" width="3.7109375" style="565"/>
    <col min="3611" max="3611" width="3.28515625" style="565" customWidth="1"/>
    <col min="3612" max="3840" width="3.7109375" style="565"/>
    <col min="3841" max="3841" width="2.5703125" style="565" customWidth="1"/>
    <col min="3842" max="3866" width="3.7109375" style="565"/>
    <col min="3867" max="3867" width="3.28515625" style="565" customWidth="1"/>
    <col min="3868" max="4096" width="3.7109375" style="565"/>
    <col min="4097" max="4097" width="2.5703125" style="565" customWidth="1"/>
    <col min="4098" max="4122" width="3.7109375" style="565"/>
    <col min="4123" max="4123" width="3.28515625" style="565" customWidth="1"/>
    <col min="4124" max="4352" width="3.7109375" style="565"/>
    <col min="4353" max="4353" width="2.5703125" style="565" customWidth="1"/>
    <col min="4354" max="4378" width="3.7109375" style="565"/>
    <col min="4379" max="4379" width="3.28515625" style="565" customWidth="1"/>
    <col min="4380" max="4608" width="3.7109375" style="565"/>
    <col min="4609" max="4609" width="2.5703125" style="565" customWidth="1"/>
    <col min="4610" max="4634" width="3.7109375" style="565"/>
    <col min="4635" max="4635" width="3.28515625" style="565" customWidth="1"/>
    <col min="4636" max="4864" width="3.7109375" style="565"/>
    <col min="4865" max="4865" width="2.5703125" style="565" customWidth="1"/>
    <col min="4866" max="4890" width="3.7109375" style="565"/>
    <col min="4891" max="4891" width="3.28515625" style="565" customWidth="1"/>
    <col min="4892" max="5120" width="3.7109375" style="565"/>
    <col min="5121" max="5121" width="2.5703125" style="565" customWidth="1"/>
    <col min="5122" max="5146" width="3.7109375" style="565"/>
    <col min="5147" max="5147" width="3.28515625" style="565" customWidth="1"/>
    <col min="5148" max="5376" width="3.7109375" style="565"/>
    <col min="5377" max="5377" width="2.5703125" style="565" customWidth="1"/>
    <col min="5378" max="5402" width="3.7109375" style="565"/>
    <col min="5403" max="5403" width="3.28515625" style="565" customWidth="1"/>
    <col min="5404" max="5632" width="3.7109375" style="565"/>
    <col min="5633" max="5633" width="2.5703125" style="565" customWidth="1"/>
    <col min="5634" max="5658" width="3.7109375" style="565"/>
    <col min="5659" max="5659" width="3.28515625" style="565" customWidth="1"/>
    <col min="5660" max="5888" width="3.7109375" style="565"/>
    <col min="5889" max="5889" width="2.5703125" style="565" customWidth="1"/>
    <col min="5890" max="5914" width="3.7109375" style="565"/>
    <col min="5915" max="5915" width="3.28515625" style="565" customWidth="1"/>
    <col min="5916" max="6144" width="3.7109375" style="565"/>
    <col min="6145" max="6145" width="2.5703125" style="565" customWidth="1"/>
    <col min="6146" max="6170" width="3.7109375" style="565"/>
    <col min="6171" max="6171" width="3.28515625" style="565" customWidth="1"/>
    <col min="6172" max="6400" width="3.7109375" style="565"/>
    <col min="6401" max="6401" width="2.5703125" style="565" customWidth="1"/>
    <col min="6402" max="6426" width="3.7109375" style="565"/>
    <col min="6427" max="6427" width="3.28515625" style="565" customWidth="1"/>
    <col min="6428" max="6656" width="3.7109375" style="565"/>
    <col min="6657" max="6657" width="2.5703125" style="565" customWidth="1"/>
    <col min="6658" max="6682" width="3.7109375" style="565"/>
    <col min="6683" max="6683" width="3.28515625" style="565" customWidth="1"/>
    <col min="6684" max="6912" width="3.7109375" style="565"/>
    <col min="6913" max="6913" width="2.5703125" style="565" customWidth="1"/>
    <col min="6914" max="6938" width="3.7109375" style="565"/>
    <col min="6939" max="6939" width="3.28515625" style="565" customWidth="1"/>
    <col min="6940" max="7168" width="3.7109375" style="565"/>
    <col min="7169" max="7169" width="2.5703125" style="565" customWidth="1"/>
    <col min="7170" max="7194" width="3.7109375" style="565"/>
    <col min="7195" max="7195" width="3.28515625" style="565" customWidth="1"/>
    <col min="7196" max="7424" width="3.7109375" style="565"/>
    <col min="7425" max="7425" width="2.5703125" style="565" customWidth="1"/>
    <col min="7426" max="7450" width="3.7109375" style="565"/>
    <col min="7451" max="7451" width="3.28515625" style="565" customWidth="1"/>
    <col min="7452" max="7680" width="3.7109375" style="565"/>
    <col min="7681" max="7681" width="2.5703125" style="565" customWidth="1"/>
    <col min="7682" max="7706" width="3.7109375" style="565"/>
    <col min="7707" max="7707" width="3.28515625" style="565" customWidth="1"/>
    <col min="7708" max="7936" width="3.7109375" style="565"/>
    <col min="7937" max="7937" width="2.5703125" style="565" customWidth="1"/>
    <col min="7938" max="7962" width="3.7109375" style="565"/>
    <col min="7963" max="7963" width="3.28515625" style="565" customWidth="1"/>
    <col min="7964" max="8192" width="3.7109375" style="565"/>
    <col min="8193" max="8193" width="2.5703125" style="565" customWidth="1"/>
    <col min="8194" max="8218" width="3.7109375" style="565"/>
    <col min="8219" max="8219" width="3.28515625" style="565" customWidth="1"/>
    <col min="8220" max="8448" width="3.7109375" style="565"/>
    <col min="8449" max="8449" width="2.5703125" style="565" customWidth="1"/>
    <col min="8450" max="8474" width="3.7109375" style="565"/>
    <col min="8475" max="8475" width="3.28515625" style="565" customWidth="1"/>
    <col min="8476" max="8704" width="3.7109375" style="565"/>
    <col min="8705" max="8705" width="2.5703125" style="565" customWidth="1"/>
    <col min="8706" max="8730" width="3.7109375" style="565"/>
    <col min="8731" max="8731" width="3.28515625" style="565" customWidth="1"/>
    <col min="8732" max="8960" width="3.7109375" style="565"/>
    <col min="8961" max="8961" width="2.5703125" style="565" customWidth="1"/>
    <col min="8962" max="8986" width="3.7109375" style="565"/>
    <col min="8987" max="8987" width="3.28515625" style="565" customWidth="1"/>
    <col min="8988" max="9216" width="3.7109375" style="565"/>
    <col min="9217" max="9217" width="2.5703125" style="565" customWidth="1"/>
    <col min="9218" max="9242" width="3.7109375" style="565"/>
    <col min="9243" max="9243" width="3.28515625" style="565" customWidth="1"/>
    <col min="9244" max="9472" width="3.7109375" style="565"/>
    <col min="9473" max="9473" width="2.5703125" style="565" customWidth="1"/>
    <col min="9474" max="9498" width="3.7109375" style="565"/>
    <col min="9499" max="9499" width="3.28515625" style="565" customWidth="1"/>
    <col min="9500" max="9728" width="3.7109375" style="565"/>
    <col min="9729" max="9729" width="2.5703125" style="565" customWidth="1"/>
    <col min="9730" max="9754" width="3.7109375" style="565"/>
    <col min="9755" max="9755" width="3.28515625" style="565" customWidth="1"/>
    <col min="9756" max="9984" width="3.7109375" style="565"/>
    <col min="9985" max="9985" width="2.5703125" style="565" customWidth="1"/>
    <col min="9986" max="10010" width="3.7109375" style="565"/>
    <col min="10011" max="10011" width="3.28515625" style="565" customWidth="1"/>
    <col min="10012" max="10240" width="3.7109375" style="565"/>
    <col min="10241" max="10241" width="2.5703125" style="565" customWidth="1"/>
    <col min="10242" max="10266" width="3.7109375" style="565"/>
    <col min="10267" max="10267" width="3.28515625" style="565" customWidth="1"/>
    <col min="10268" max="10496" width="3.7109375" style="565"/>
    <col min="10497" max="10497" width="2.5703125" style="565" customWidth="1"/>
    <col min="10498" max="10522" width="3.7109375" style="565"/>
    <col min="10523" max="10523" width="3.28515625" style="565" customWidth="1"/>
    <col min="10524" max="10752" width="3.7109375" style="565"/>
    <col min="10753" max="10753" width="2.5703125" style="565" customWidth="1"/>
    <col min="10754" max="10778" width="3.7109375" style="565"/>
    <col min="10779" max="10779" width="3.28515625" style="565" customWidth="1"/>
    <col min="10780" max="11008" width="3.7109375" style="565"/>
    <col min="11009" max="11009" width="2.5703125" style="565" customWidth="1"/>
    <col min="11010" max="11034" width="3.7109375" style="565"/>
    <col min="11035" max="11035" width="3.28515625" style="565" customWidth="1"/>
    <col min="11036" max="11264" width="3.7109375" style="565"/>
    <col min="11265" max="11265" width="2.5703125" style="565" customWidth="1"/>
    <col min="11266" max="11290" width="3.7109375" style="565"/>
    <col min="11291" max="11291" width="3.28515625" style="565" customWidth="1"/>
    <col min="11292" max="11520" width="3.7109375" style="565"/>
    <col min="11521" max="11521" width="2.5703125" style="565" customWidth="1"/>
    <col min="11522" max="11546" width="3.7109375" style="565"/>
    <col min="11547" max="11547" width="3.28515625" style="565" customWidth="1"/>
    <col min="11548" max="11776" width="3.7109375" style="565"/>
    <col min="11777" max="11777" width="2.5703125" style="565" customWidth="1"/>
    <col min="11778" max="11802" width="3.7109375" style="565"/>
    <col min="11803" max="11803" width="3.28515625" style="565" customWidth="1"/>
    <col min="11804" max="12032" width="3.7109375" style="565"/>
    <col min="12033" max="12033" width="2.5703125" style="565" customWidth="1"/>
    <col min="12034" max="12058" width="3.7109375" style="565"/>
    <col min="12059" max="12059" width="3.28515625" style="565" customWidth="1"/>
    <col min="12060" max="12288" width="3.7109375" style="565"/>
    <col min="12289" max="12289" width="2.5703125" style="565" customWidth="1"/>
    <col min="12290" max="12314" width="3.7109375" style="565"/>
    <col min="12315" max="12315" width="3.28515625" style="565" customWidth="1"/>
    <col min="12316" max="12544" width="3.7109375" style="565"/>
    <col min="12545" max="12545" width="2.5703125" style="565" customWidth="1"/>
    <col min="12546" max="12570" width="3.7109375" style="565"/>
    <col min="12571" max="12571" width="3.28515625" style="565" customWidth="1"/>
    <col min="12572" max="12800" width="3.7109375" style="565"/>
    <col min="12801" max="12801" width="2.5703125" style="565" customWidth="1"/>
    <col min="12802" max="12826" width="3.7109375" style="565"/>
    <col min="12827" max="12827" width="3.28515625" style="565" customWidth="1"/>
    <col min="12828" max="13056" width="3.7109375" style="565"/>
    <col min="13057" max="13057" width="2.5703125" style="565" customWidth="1"/>
    <col min="13058" max="13082" width="3.7109375" style="565"/>
    <col min="13083" max="13083" width="3.28515625" style="565" customWidth="1"/>
    <col min="13084" max="13312" width="3.7109375" style="565"/>
    <col min="13313" max="13313" width="2.5703125" style="565" customWidth="1"/>
    <col min="13314" max="13338" width="3.7109375" style="565"/>
    <col min="13339" max="13339" width="3.28515625" style="565" customWidth="1"/>
    <col min="13340" max="13568" width="3.7109375" style="565"/>
    <col min="13569" max="13569" width="2.5703125" style="565" customWidth="1"/>
    <col min="13570" max="13594" width="3.7109375" style="565"/>
    <col min="13595" max="13595" width="3.28515625" style="565" customWidth="1"/>
    <col min="13596" max="13824" width="3.7109375" style="565"/>
    <col min="13825" max="13825" width="2.5703125" style="565" customWidth="1"/>
    <col min="13826" max="13850" width="3.7109375" style="565"/>
    <col min="13851" max="13851" width="3.28515625" style="565" customWidth="1"/>
    <col min="13852" max="14080" width="3.7109375" style="565"/>
    <col min="14081" max="14081" width="2.5703125" style="565" customWidth="1"/>
    <col min="14082" max="14106" width="3.7109375" style="565"/>
    <col min="14107" max="14107" width="3.28515625" style="565" customWidth="1"/>
    <col min="14108" max="14336" width="3.7109375" style="565"/>
    <col min="14337" max="14337" width="2.5703125" style="565" customWidth="1"/>
    <col min="14338" max="14362" width="3.7109375" style="565"/>
    <col min="14363" max="14363" width="3.28515625" style="565" customWidth="1"/>
    <col min="14364" max="14592" width="3.7109375" style="565"/>
    <col min="14593" max="14593" width="2.5703125" style="565" customWidth="1"/>
    <col min="14594" max="14618" width="3.7109375" style="565"/>
    <col min="14619" max="14619" width="3.28515625" style="565" customWidth="1"/>
    <col min="14620" max="14848" width="3.7109375" style="565"/>
    <col min="14849" max="14849" width="2.5703125" style="565" customWidth="1"/>
    <col min="14850" max="14874" width="3.7109375" style="565"/>
    <col min="14875" max="14875" width="3.28515625" style="565" customWidth="1"/>
    <col min="14876" max="15104" width="3.7109375" style="565"/>
    <col min="15105" max="15105" width="2.5703125" style="565" customWidth="1"/>
    <col min="15106" max="15130" width="3.7109375" style="565"/>
    <col min="15131" max="15131" width="3.28515625" style="565" customWidth="1"/>
    <col min="15132" max="15360" width="3.7109375" style="565"/>
    <col min="15361" max="15361" width="2.5703125" style="565" customWidth="1"/>
    <col min="15362" max="15386" width="3.7109375" style="565"/>
    <col min="15387" max="15387" width="3.28515625" style="565" customWidth="1"/>
    <col min="15388" max="15616" width="3.7109375" style="565"/>
    <col min="15617" max="15617" width="2.5703125" style="565" customWidth="1"/>
    <col min="15618" max="15642" width="3.7109375" style="565"/>
    <col min="15643" max="15643" width="3.28515625" style="565" customWidth="1"/>
    <col min="15644" max="15872" width="3.7109375" style="565"/>
    <col min="15873" max="15873" width="2.5703125" style="565" customWidth="1"/>
    <col min="15874" max="15898" width="3.7109375" style="565"/>
    <col min="15899" max="15899" width="3.28515625" style="565" customWidth="1"/>
    <col min="15900" max="16128" width="3.7109375" style="565"/>
    <col min="16129" max="16129" width="2.5703125" style="565" customWidth="1"/>
    <col min="16130" max="16154" width="3.7109375" style="565"/>
    <col min="16155" max="16155" width="3.28515625" style="565" customWidth="1"/>
    <col min="16156" max="16384" width="3.7109375" style="565"/>
  </cols>
  <sheetData>
    <row r="2" spans="2:30" ht="14.1" customHeight="1">
      <c r="B2" s="754" t="s">
        <v>1353</v>
      </c>
      <c r="C2" s="754"/>
      <c r="D2" s="754"/>
      <c r="E2" s="754"/>
      <c r="F2" s="754"/>
      <c r="G2" s="754"/>
      <c r="H2" s="754"/>
      <c r="I2" s="754"/>
      <c r="J2" s="754"/>
      <c r="K2" s="754"/>
      <c r="L2" s="754"/>
      <c r="M2" s="754"/>
      <c r="N2" s="754"/>
      <c r="O2" s="754"/>
      <c r="P2" s="754"/>
      <c r="Q2" s="754"/>
      <c r="R2" s="754"/>
      <c r="S2" s="754"/>
      <c r="T2" s="754"/>
      <c r="U2" s="754"/>
      <c r="V2" s="754"/>
      <c r="W2" s="754"/>
      <c r="X2" s="754"/>
      <c r="Y2" s="754"/>
      <c r="Z2" s="754"/>
      <c r="AA2" s="754"/>
      <c r="AB2" s="754"/>
      <c r="AC2" s="754"/>
      <c r="AD2" s="754"/>
    </row>
    <row r="3" spans="2:30" ht="14.1" customHeight="1">
      <c r="B3" s="755" t="s">
        <v>1354</v>
      </c>
      <c r="C3" s="755"/>
      <c r="D3" s="755"/>
      <c r="E3" s="755"/>
      <c r="F3" s="755"/>
      <c r="G3" s="755"/>
      <c r="H3" s="755"/>
      <c r="I3" s="755"/>
      <c r="J3" s="755"/>
      <c r="K3" s="755"/>
      <c r="L3" s="755"/>
      <c r="M3" s="755"/>
      <c r="N3" s="755"/>
      <c r="O3" s="755"/>
      <c r="P3" s="755"/>
      <c r="Q3" s="755"/>
      <c r="R3" s="755"/>
      <c r="S3" s="755"/>
      <c r="T3" s="755"/>
      <c r="U3" s="755"/>
      <c r="V3" s="755"/>
      <c r="W3" s="755"/>
      <c r="X3" s="755"/>
      <c r="Y3" s="755"/>
      <c r="Z3" s="755"/>
      <c r="AA3" s="755"/>
      <c r="AB3" s="755"/>
      <c r="AC3" s="755"/>
      <c r="AD3" s="755"/>
    </row>
    <row r="4" spans="2:30" ht="14.1" customHeight="1">
      <c r="B4" s="755"/>
      <c r="C4" s="755"/>
      <c r="D4" s="755"/>
      <c r="E4" s="755"/>
      <c r="F4" s="755"/>
      <c r="G4" s="755"/>
      <c r="H4" s="755"/>
      <c r="I4" s="755"/>
      <c r="J4" s="755"/>
      <c r="K4" s="755"/>
      <c r="L4" s="755"/>
      <c r="M4" s="755"/>
      <c r="N4" s="755"/>
      <c r="O4" s="755"/>
      <c r="P4" s="755"/>
      <c r="Q4" s="755"/>
      <c r="R4" s="755"/>
      <c r="S4" s="755"/>
      <c r="T4" s="755"/>
      <c r="U4" s="755"/>
      <c r="V4" s="755"/>
      <c r="W4" s="755"/>
      <c r="X4" s="755"/>
      <c r="Y4" s="755"/>
      <c r="Z4" s="755"/>
      <c r="AA4" s="755"/>
      <c r="AB4" s="755"/>
      <c r="AC4" s="755"/>
      <c r="AD4" s="755"/>
    </row>
    <row r="5" spans="2:30" ht="14.1" customHeight="1">
      <c r="B5" s="566"/>
      <c r="C5" s="566"/>
      <c r="D5" s="566"/>
      <c r="E5" s="566"/>
      <c r="F5" s="566"/>
      <c r="G5" s="566"/>
      <c r="H5" s="566"/>
      <c r="I5" s="566"/>
      <c r="J5" s="566"/>
      <c r="K5" s="566"/>
      <c r="L5" s="566"/>
      <c r="M5" s="566"/>
      <c r="N5" s="566"/>
      <c r="O5" s="566"/>
      <c r="P5" s="566"/>
      <c r="Q5" s="566"/>
      <c r="R5" s="566"/>
      <c r="S5" s="566"/>
      <c r="T5" s="566"/>
      <c r="U5" s="566"/>
      <c r="V5" s="566"/>
      <c r="W5" s="566"/>
      <c r="X5" s="566"/>
      <c r="Y5" s="566"/>
      <c r="Z5" s="566"/>
      <c r="AA5" s="566"/>
      <c r="AB5" s="566"/>
      <c r="AC5" s="566"/>
      <c r="AD5" s="566"/>
    </row>
    <row r="6" spans="2:30" ht="14.1" customHeight="1">
      <c r="B6" s="566"/>
      <c r="C6" s="566"/>
      <c r="D6" s="566"/>
      <c r="E6" s="566"/>
      <c r="F6" s="566"/>
      <c r="G6" s="566"/>
      <c r="H6" s="566"/>
      <c r="I6" s="566"/>
      <c r="J6" s="566"/>
      <c r="K6" s="566"/>
      <c r="L6" s="566"/>
      <c r="M6" s="566"/>
      <c r="N6" s="566"/>
      <c r="O6" s="566"/>
      <c r="P6" s="566"/>
      <c r="Q6" s="566"/>
      <c r="R6" s="566"/>
      <c r="S6" s="566"/>
      <c r="T6" s="566"/>
      <c r="U6" s="566"/>
      <c r="V6" s="566"/>
      <c r="W6" s="566"/>
      <c r="X6" s="566"/>
      <c r="Y6" s="566"/>
      <c r="Z6" s="566"/>
      <c r="AA6" s="566"/>
      <c r="AB6" s="566"/>
      <c r="AC6" s="566"/>
      <c r="AD6" s="566"/>
    </row>
    <row r="7" spans="2:30" ht="14.1" customHeight="1">
      <c r="B7" s="566"/>
      <c r="C7" s="566"/>
      <c r="D7" s="566"/>
      <c r="E7" s="566"/>
      <c r="F7" s="566"/>
      <c r="G7" s="566"/>
      <c r="H7" s="566"/>
      <c r="I7" s="566"/>
      <c r="J7" s="566"/>
      <c r="K7" s="566"/>
      <c r="L7" s="566"/>
      <c r="M7" s="566"/>
      <c r="N7" s="566"/>
      <c r="O7" s="566"/>
      <c r="P7" s="566"/>
      <c r="Q7" s="566"/>
      <c r="R7" s="566"/>
      <c r="S7" s="566"/>
      <c r="T7" s="566"/>
      <c r="U7" s="566"/>
      <c r="V7" s="566"/>
      <c r="W7" s="566"/>
      <c r="X7" s="566"/>
      <c r="Y7" s="566"/>
      <c r="Z7" s="566"/>
      <c r="AA7" s="566"/>
      <c r="AB7" s="566"/>
      <c r="AC7" s="566"/>
      <c r="AD7" s="566"/>
    </row>
    <row r="8" spans="2:30" ht="14.1" customHeight="1">
      <c r="B8" s="566"/>
      <c r="C8" s="566"/>
      <c r="D8" s="566"/>
      <c r="E8" s="566"/>
      <c r="F8" s="566"/>
      <c r="G8" s="566"/>
      <c r="H8" s="566"/>
      <c r="I8" s="566"/>
      <c r="J8" s="566"/>
      <c r="K8" s="566"/>
      <c r="L8" s="566"/>
      <c r="M8" s="566"/>
      <c r="N8" s="566"/>
      <c r="O8" s="566"/>
      <c r="P8" s="566"/>
      <c r="Q8" s="566"/>
      <c r="R8" s="566"/>
      <c r="S8" s="566"/>
      <c r="T8" s="566"/>
      <c r="U8" s="566"/>
      <c r="V8" s="566"/>
      <c r="W8" s="566"/>
      <c r="X8" s="566"/>
      <c r="Y8" s="566"/>
      <c r="Z8" s="566"/>
      <c r="AA8" s="566"/>
      <c r="AB8" s="566"/>
      <c r="AC8" s="566"/>
      <c r="AD8" s="566"/>
    </row>
    <row r="9" spans="2:30" ht="14.1" customHeight="1">
      <c r="B9" s="566"/>
      <c r="C9" s="566"/>
      <c r="D9" s="566"/>
      <c r="E9" s="566"/>
      <c r="F9" s="566"/>
      <c r="G9" s="566"/>
      <c r="H9" s="566"/>
      <c r="I9" s="566"/>
      <c r="J9" s="566"/>
      <c r="K9" s="566"/>
      <c r="L9" s="566"/>
      <c r="M9" s="566"/>
      <c r="N9" s="566"/>
      <c r="O9" s="566"/>
      <c r="P9" s="566"/>
      <c r="Q9" s="566"/>
      <c r="R9" s="566"/>
      <c r="S9" s="566"/>
      <c r="T9" s="566"/>
      <c r="U9" s="566"/>
      <c r="V9" s="566"/>
      <c r="W9" s="566"/>
      <c r="X9" s="566"/>
      <c r="Y9" s="566"/>
      <c r="Z9" s="566"/>
      <c r="AA9" s="566"/>
      <c r="AB9" s="566"/>
      <c r="AC9" s="566"/>
      <c r="AD9" s="566"/>
    </row>
    <row r="10" spans="2:30" ht="19.5" customHeight="1">
      <c r="B10" s="756" t="s">
        <v>2198</v>
      </c>
      <c r="C10" s="756"/>
      <c r="D10" s="756"/>
      <c r="E10" s="756"/>
      <c r="F10" s="756"/>
      <c r="G10" s="756"/>
      <c r="H10" s="756"/>
      <c r="I10" s="756"/>
      <c r="J10" s="756"/>
      <c r="K10" s="756"/>
      <c r="L10" s="756"/>
      <c r="M10" s="756"/>
      <c r="N10" s="756"/>
      <c r="O10" s="756"/>
      <c r="P10" s="756"/>
      <c r="Q10" s="756"/>
      <c r="R10" s="756"/>
      <c r="S10" s="756"/>
      <c r="T10" s="756"/>
      <c r="U10" s="756"/>
      <c r="V10" s="756"/>
      <c r="W10" s="756"/>
      <c r="X10" s="756"/>
      <c r="Y10" s="756"/>
      <c r="Z10" s="756"/>
      <c r="AA10" s="756"/>
      <c r="AB10" s="756"/>
      <c r="AC10" s="756"/>
      <c r="AD10" s="756"/>
    </row>
    <row r="11" spans="2:30" ht="20.100000000000001" customHeight="1" thickBot="1">
      <c r="B11" s="757"/>
      <c r="C11" s="757"/>
      <c r="D11" s="757"/>
      <c r="E11" s="757"/>
      <c r="F11" s="757"/>
      <c r="G11" s="757"/>
      <c r="H11" s="757"/>
      <c r="I11" s="757"/>
      <c r="J11" s="757"/>
      <c r="K11" s="757"/>
      <c r="L11" s="757"/>
      <c r="M11" s="757"/>
      <c r="N11" s="757"/>
      <c r="O11" s="757"/>
      <c r="P11" s="757"/>
      <c r="Q11" s="757"/>
      <c r="R11" s="757"/>
      <c r="S11" s="757"/>
      <c r="T11" s="757"/>
      <c r="U11" s="757"/>
      <c r="V11" s="757"/>
      <c r="W11" s="757"/>
      <c r="X11" s="757"/>
      <c r="Y11" s="757"/>
      <c r="Z11" s="757"/>
      <c r="AA11" s="757"/>
      <c r="AB11" s="757"/>
      <c r="AC11" s="757"/>
      <c r="AD11" s="757"/>
    </row>
    <row r="12" spans="2:30" ht="20.100000000000001" customHeight="1">
      <c r="B12" s="568"/>
      <c r="C12" s="569" t="s">
        <v>1355</v>
      </c>
      <c r="D12" s="566"/>
      <c r="E12" s="566"/>
      <c r="F12" s="566"/>
      <c r="G12" s="566"/>
      <c r="H12" s="566"/>
      <c r="I12" s="601">
        <f>+' FMT 104 TOMA DATOS'!H28</f>
        <v>0</v>
      </c>
      <c r="J12" s="592"/>
      <c r="K12" s="592"/>
      <c r="L12" s="592"/>
      <c r="M12" s="592"/>
      <c r="N12" s="592"/>
      <c r="O12" s="592"/>
      <c r="P12" s="592"/>
      <c r="Q12" s="592"/>
      <c r="R12" s="592"/>
      <c r="S12" s="592"/>
      <c r="T12" s="589"/>
      <c r="U12" s="590"/>
      <c r="V12" s="591"/>
      <c r="W12" s="591"/>
      <c r="X12" s="591"/>
      <c r="Y12" s="592"/>
      <c r="Z12" s="592"/>
      <c r="AA12" s="592"/>
      <c r="AB12" s="592"/>
      <c r="AC12" s="592"/>
      <c r="AD12" s="593"/>
    </row>
    <row r="13" spans="2:30" ht="20.100000000000001" customHeight="1">
      <c r="B13" s="571"/>
      <c r="C13" s="569" t="s">
        <v>2201</v>
      </c>
      <c r="D13" s="566"/>
      <c r="E13" s="566"/>
      <c r="H13" s="732">
        <f>+' FMT 104 TOMA DATOS'!I29</f>
        <v>0</v>
      </c>
      <c r="I13" s="732"/>
      <c r="J13" s="732"/>
      <c r="K13" s="732"/>
      <c r="L13" s="732"/>
      <c r="M13" s="732"/>
      <c r="N13" s="732"/>
      <c r="O13" s="732"/>
      <c r="P13" s="732"/>
      <c r="Q13" s="732"/>
      <c r="R13" s="732"/>
      <c r="S13" s="732"/>
      <c r="T13" s="732"/>
      <c r="U13" s="732"/>
      <c r="V13" s="732"/>
      <c r="W13" s="732"/>
      <c r="X13" s="732"/>
      <c r="Y13" s="732"/>
      <c r="Z13" s="732"/>
      <c r="AA13" s="732"/>
      <c r="AB13" s="732"/>
      <c r="AC13" s="732"/>
      <c r="AD13" s="733"/>
    </row>
    <row r="14" spans="2:30" ht="20.100000000000001" customHeight="1">
      <c r="B14" s="571"/>
      <c r="C14" s="569" t="s">
        <v>2202</v>
      </c>
      <c r="D14" s="566"/>
      <c r="E14" s="566"/>
      <c r="F14" s="580"/>
      <c r="G14" s="580"/>
      <c r="H14" s="732">
        <f>+' FMT 104 TOMA DATOS'!I30</f>
        <v>0</v>
      </c>
      <c r="I14" s="732"/>
      <c r="J14" s="732"/>
      <c r="K14" s="732"/>
      <c r="L14" s="732"/>
      <c r="M14" s="732"/>
      <c r="N14" s="732"/>
      <c r="O14" s="732"/>
      <c r="P14" s="732"/>
      <c r="Q14" s="732"/>
      <c r="R14" s="732"/>
      <c r="S14" s="732"/>
      <c r="T14" s="732"/>
      <c r="U14" s="732"/>
      <c r="V14" s="732"/>
      <c r="W14" s="732"/>
      <c r="X14" s="732"/>
      <c r="Y14" s="732"/>
      <c r="Z14" s="732"/>
      <c r="AA14" s="732"/>
      <c r="AB14" s="732"/>
      <c r="AC14" s="732"/>
      <c r="AD14" s="733"/>
    </row>
    <row r="15" spans="2:30" ht="20.100000000000001" customHeight="1">
      <c r="B15" s="571"/>
      <c r="C15" s="569" t="s">
        <v>1356</v>
      </c>
      <c r="E15" s="566"/>
      <c r="F15" s="751">
        <f>+' FMT 104 TOMA DATOS'!H39</f>
        <v>0</v>
      </c>
      <c r="G15" s="751"/>
      <c r="H15" s="751"/>
      <c r="I15" s="751"/>
      <c r="J15" s="580"/>
      <c r="K15" s="580"/>
      <c r="L15" s="580"/>
      <c r="M15" s="580"/>
      <c r="N15" s="580"/>
      <c r="O15" s="580"/>
      <c r="P15" s="580"/>
      <c r="Q15" s="580"/>
      <c r="R15" s="580"/>
      <c r="S15" s="580"/>
      <c r="T15" s="580"/>
      <c r="U15" s="580"/>
      <c r="V15" s="580"/>
      <c r="W15" s="580"/>
      <c r="X15" s="566"/>
      <c r="Y15" s="566"/>
      <c r="Z15" s="566"/>
      <c r="AA15" s="599"/>
      <c r="AB15" s="599"/>
      <c r="AC15" s="599"/>
      <c r="AD15" s="600"/>
    </row>
    <row r="16" spans="2:30" ht="20.100000000000001" customHeight="1">
      <c r="B16" s="572"/>
      <c r="C16" s="569"/>
      <c r="D16" s="566"/>
      <c r="E16" s="566"/>
      <c r="F16" s="573"/>
      <c r="G16" s="573"/>
      <c r="H16" s="573"/>
      <c r="I16" s="573"/>
      <c r="J16" s="573"/>
      <c r="K16" s="573"/>
      <c r="L16" s="573"/>
      <c r="M16" s="573"/>
      <c r="N16" s="573"/>
      <c r="O16" s="573"/>
      <c r="P16" s="573"/>
      <c r="Q16" s="573"/>
      <c r="R16" s="573"/>
      <c r="S16" s="573"/>
      <c r="T16" s="573"/>
      <c r="U16" s="573"/>
      <c r="V16" s="573"/>
      <c r="W16" s="573"/>
      <c r="X16" s="573"/>
      <c r="Y16" s="573"/>
      <c r="Z16" s="573"/>
      <c r="AA16" s="573"/>
      <c r="AB16" s="573"/>
      <c r="AC16" s="573"/>
      <c r="AD16" s="574"/>
    </row>
    <row r="17" spans="2:30" ht="20.100000000000001" customHeight="1">
      <c r="B17" s="575"/>
      <c r="C17" s="602" t="s">
        <v>1620</v>
      </c>
      <c r="D17" s="603"/>
      <c r="E17" s="603"/>
      <c r="F17" s="603"/>
      <c r="G17" s="603"/>
      <c r="H17" s="603"/>
      <c r="I17" s="603"/>
      <c r="J17" s="752"/>
      <c r="K17" s="752"/>
      <c r="L17" s="752"/>
      <c r="M17" s="752"/>
      <c r="N17" s="752"/>
      <c r="O17" s="752"/>
      <c r="P17" s="752"/>
      <c r="Q17" s="752"/>
      <c r="R17" s="752"/>
      <c r="S17" s="752"/>
      <c r="T17" s="752"/>
      <c r="U17" s="604"/>
      <c r="V17" s="602" t="s">
        <v>2190</v>
      </c>
      <c r="W17" s="603"/>
      <c r="X17" s="603"/>
      <c r="Y17" s="752"/>
      <c r="Z17" s="752"/>
      <c r="AA17" s="752"/>
      <c r="AB17" s="752"/>
      <c r="AC17" s="752"/>
      <c r="AD17" s="753"/>
    </row>
    <row r="18" spans="2:30" ht="20.100000000000001" customHeight="1">
      <c r="B18" s="575"/>
      <c r="C18" s="602" t="s">
        <v>1517</v>
      </c>
      <c r="D18" s="603"/>
      <c r="E18" s="603"/>
      <c r="F18" s="603"/>
      <c r="G18" s="603"/>
      <c r="H18" s="603"/>
      <c r="I18" s="752"/>
      <c r="J18" s="752"/>
      <c r="K18" s="752"/>
      <c r="L18" s="752"/>
      <c r="M18" s="752"/>
      <c r="N18" s="752"/>
      <c r="O18" s="752"/>
      <c r="P18" s="752"/>
      <c r="Q18" s="752"/>
      <c r="R18" s="752"/>
      <c r="S18" s="752"/>
      <c r="T18" s="752"/>
      <c r="U18" s="604"/>
      <c r="V18" s="602" t="s">
        <v>2190</v>
      </c>
      <c r="W18" s="603"/>
      <c r="X18" s="603"/>
      <c r="Y18" s="752"/>
      <c r="Z18" s="752"/>
      <c r="AA18" s="752"/>
      <c r="AB18" s="752"/>
      <c r="AC18" s="752"/>
      <c r="AD18" s="753"/>
    </row>
    <row r="19" spans="2:30" ht="20.100000000000001" customHeight="1">
      <c r="B19" s="575"/>
      <c r="C19" s="602" t="s">
        <v>2191</v>
      </c>
      <c r="D19" s="603"/>
      <c r="E19" s="603"/>
      <c r="F19" s="745"/>
      <c r="G19" s="745"/>
      <c r="H19" s="745"/>
      <c r="I19" s="745"/>
      <c r="J19" s="745"/>
      <c r="K19" s="745"/>
      <c r="L19" s="745"/>
      <c r="M19" s="606"/>
      <c r="N19" s="602" t="s">
        <v>2192</v>
      </c>
      <c r="O19" s="607"/>
      <c r="P19" s="746"/>
      <c r="Q19" s="746"/>
      <c r="R19" s="746"/>
      <c r="S19" s="746"/>
      <c r="T19" s="746"/>
      <c r="U19" s="606"/>
      <c r="V19" s="747" t="s">
        <v>2193</v>
      </c>
      <c r="W19" s="748"/>
      <c r="X19" s="749"/>
      <c r="Y19" s="608"/>
      <c r="Z19" s="608"/>
      <c r="AA19" s="608"/>
      <c r="AB19" s="609"/>
      <c r="AC19" s="609"/>
      <c r="AD19" s="610"/>
    </row>
    <row r="20" spans="2:30" ht="20.100000000000001" customHeight="1">
      <c r="B20" s="575"/>
      <c r="C20" s="602" t="s">
        <v>1743</v>
      </c>
      <c r="D20" s="603"/>
      <c r="E20" s="603"/>
      <c r="F20" s="611"/>
      <c r="G20" s="611"/>
      <c r="H20" s="611"/>
      <c r="I20" s="605"/>
      <c r="J20" s="605"/>
      <c r="K20" s="605"/>
      <c r="L20" s="605"/>
      <c r="M20" s="612"/>
      <c r="N20" s="613"/>
      <c r="O20" s="609"/>
      <c r="P20" s="605"/>
      <c r="Q20" s="605"/>
      <c r="R20" s="605"/>
      <c r="S20" s="605"/>
      <c r="T20" s="605"/>
      <c r="U20" s="612"/>
      <c r="V20" s="614"/>
      <c r="W20" s="614"/>
      <c r="X20" s="614"/>
      <c r="Y20" s="615"/>
      <c r="Z20" s="615"/>
      <c r="AA20" s="615"/>
      <c r="AB20" s="603"/>
      <c r="AC20" s="603"/>
      <c r="AD20" s="616"/>
    </row>
    <row r="21" spans="2:30" ht="20.100000000000001" customHeight="1">
      <c r="B21" s="575"/>
      <c r="C21" s="569"/>
      <c r="D21" s="566"/>
      <c r="E21" s="566"/>
      <c r="F21" s="580"/>
      <c r="G21" s="580"/>
      <c r="H21" s="580"/>
      <c r="I21" s="580"/>
      <c r="J21" s="580"/>
      <c r="K21" s="580"/>
      <c r="L21" s="580"/>
      <c r="M21" s="580"/>
      <c r="N21" s="580"/>
      <c r="O21" s="580"/>
      <c r="P21" s="580"/>
      <c r="Q21" s="580"/>
      <c r="R21" s="580"/>
      <c r="S21" s="580"/>
      <c r="T21" s="580"/>
      <c r="U21" s="580"/>
      <c r="V21" s="580"/>
      <c r="W21" s="580"/>
      <c r="X21" s="580"/>
      <c r="Y21" s="583"/>
      <c r="Z21" s="583"/>
      <c r="AA21" s="583"/>
      <c r="AB21" s="583"/>
      <c r="AC21" s="583"/>
      <c r="AD21" s="584"/>
    </row>
    <row r="22" spans="2:30" ht="20.100000000000001" customHeight="1">
      <c r="B22" s="575"/>
      <c r="C22" s="569" t="s">
        <v>2194</v>
      </c>
      <c r="D22" s="566"/>
      <c r="E22" s="566"/>
      <c r="F22" s="566"/>
      <c r="G22" s="566"/>
      <c r="H22" s="566"/>
      <c r="I22" s="566"/>
      <c r="J22" s="734" t="s">
        <v>2199</v>
      </c>
      <c r="K22" s="734"/>
      <c r="L22" s="734"/>
      <c r="M22" s="734"/>
      <c r="N22" s="734"/>
      <c r="O22" s="734"/>
      <c r="P22" s="734"/>
      <c r="Q22" s="734"/>
      <c r="R22" s="734"/>
      <c r="S22" s="734"/>
      <c r="T22" s="734"/>
      <c r="U22" s="570"/>
      <c r="V22" s="569" t="s">
        <v>2190</v>
      </c>
      <c r="W22" s="566"/>
      <c r="X22" s="566"/>
      <c r="Y22" s="734" t="e">
        <f>VLOOKUP(J22,PARÁMETROS!B611:C613,2,FALSE)</f>
        <v>#N/A</v>
      </c>
      <c r="Z22" s="734"/>
      <c r="AA22" s="734"/>
      <c r="AB22" s="734"/>
      <c r="AC22" s="734"/>
      <c r="AD22" s="735"/>
    </row>
    <row r="23" spans="2:30" ht="20.100000000000001" customHeight="1">
      <c r="B23" s="575"/>
      <c r="C23" s="569" t="s">
        <v>1517</v>
      </c>
      <c r="D23" s="566"/>
      <c r="E23" s="566"/>
      <c r="F23" s="566"/>
      <c r="G23" s="566"/>
      <c r="H23" s="566"/>
      <c r="I23" s="734" t="s">
        <v>1176</v>
      </c>
      <c r="J23" s="734"/>
      <c r="K23" s="734"/>
      <c r="L23" s="734"/>
      <c r="M23" s="734"/>
      <c r="N23" s="734"/>
      <c r="O23" s="734"/>
      <c r="P23" s="734"/>
      <c r="Q23" s="734"/>
      <c r="R23" s="734"/>
      <c r="S23" s="734"/>
      <c r="T23" s="734"/>
      <c r="U23" s="570"/>
      <c r="V23" s="569" t="s">
        <v>2190</v>
      </c>
      <c r="W23" s="566"/>
      <c r="X23" s="566"/>
      <c r="Y23" s="741" t="e">
        <f>VLOOKUP(I23,PARÁMETROS!B611:C613,2,FALSE)</f>
        <v>#N/A</v>
      </c>
      <c r="Z23" s="741"/>
      <c r="AA23" s="741"/>
      <c r="AB23" s="741"/>
      <c r="AC23" s="741"/>
      <c r="AD23" s="750"/>
    </row>
    <row r="24" spans="2:30" ht="20.100000000000001" customHeight="1">
      <c r="B24" s="575"/>
      <c r="C24" s="569" t="s">
        <v>2195</v>
      </c>
      <c r="D24" s="566"/>
      <c r="E24" s="566"/>
      <c r="F24" s="566"/>
      <c r="G24" s="566"/>
      <c r="H24" s="577"/>
      <c r="I24" s="734">
        <f>+' FMT 104 TOMA DATOS'!H16</f>
        <v>0</v>
      </c>
      <c r="J24" s="734"/>
      <c r="K24" s="734"/>
      <c r="L24" s="734"/>
      <c r="M24" s="734"/>
      <c r="N24" s="734"/>
      <c r="O24" s="734"/>
      <c r="P24" s="734"/>
      <c r="Q24" s="734"/>
      <c r="R24" s="734"/>
      <c r="S24" s="734"/>
      <c r="T24" s="734"/>
      <c r="U24" s="734"/>
      <c r="V24" s="734"/>
      <c r="W24" s="734"/>
      <c r="X24" s="734"/>
      <c r="Y24" s="734"/>
      <c r="Z24" s="734"/>
      <c r="AA24" s="734"/>
      <c r="AB24" s="734"/>
      <c r="AC24" s="734"/>
      <c r="AD24" s="735"/>
    </row>
    <row r="25" spans="2:30" ht="20.100000000000001" customHeight="1">
      <c r="B25" s="572"/>
      <c r="C25" s="566"/>
      <c r="D25" s="566"/>
      <c r="E25" s="566"/>
      <c r="F25" s="566"/>
      <c r="G25" s="566"/>
      <c r="H25" s="738" t="s">
        <v>2189</v>
      </c>
      <c r="I25" s="738"/>
      <c r="J25" s="738"/>
      <c r="K25" s="738"/>
      <c r="L25" s="738"/>
      <c r="M25" s="738"/>
      <c r="N25" s="738"/>
      <c r="O25" s="738"/>
      <c r="P25" s="738"/>
      <c r="Q25" s="738"/>
      <c r="R25" s="738"/>
      <c r="S25" s="738"/>
      <c r="T25" s="738"/>
      <c r="U25" s="739"/>
      <c r="V25" s="738"/>
      <c r="W25" s="738"/>
      <c r="X25" s="738"/>
      <c r="Y25" s="738"/>
      <c r="Z25" s="738"/>
      <c r="AA25" s="738"/>
      <c r="AB25" s="738"/>
      <c r="AC25" s="738"/>
      <c r="AD25" s="740"/>
    </row>
    <row r="26" spans="2:30" ht="20.100000000000001" customHeight="1">
      <c r="B26" s="575"/>
      <c r="C26" s="569" t="s">
        <v>2191</v>
      </c>
      <c r="D26" s="566"/>
      <c r="E26" s="566"/>
      <c r="F26" s="734">
        <f>+' FMT 104 TOMA DATOS'!H18</f>
        <v>0</v>
      </c>
      <c r="G26" s="734"/>
      <c r="H26" s="734"/>
      <c r="I26" s="734"/>
      <c r="J26" s="734"/>
      <c r="K26" s="734"/>
      <c r="L26" s="734"/>
      <c r="M26" s="576"/>
      <c r="N26" s="569" t="s">
        <v>2192</v>
      </c>
      <c r="O26" s="577"/>
      <c r="P26" s="741">
        <f>+' FMT 104 TOMA DATOS'!T18</f>
        <v>0</v>
      </c>
      <c r="Q26" s="741"/>
      <c r="R26" s="741"/>
      <c r="S26" s="741"/>
      <c r="T26" s="741"/>
      <c r="U26" s="576"/>
      <c r="V26" s="742" t="s">
        <v>2196</v>
      </c>
      <c r="W26" s="743"/>
      <c r="X26" s="744"/>
      <c r="Y26" s="578"/>
      <c r="Z26" s="578"/>
      <c r="AA26" s="578"/>
      <c r="AB26" s="577"/>
      <c r="AC26" s="577"/>
      <c r="AD26" s="579"/>
    </row>
    <row r="27" spans="2:30" ht="20.100000000000001" customHeight="1">
      <c r="B27" s="575"/>
      <c r="C27" s="569" t="s">
        <v>1743</v>
      </c>
      <c r="D27" s="566"/>
      <c r="E27" s="566"/>
      <c r="F27" s="580"/>
      <c r="G27" s="580"/>
      <c r="H27" s="580"/>
      <c r="I27" s="734">
        <f>+' FMT 104 TOMA DATOS'!R19</f>
        <v>0</v>
      </c>
      <c r="J27" s="734"/>
      <c r="K27" s="734"/>
      <c r="L27" s="734"/>
      <c r="M27" s="734"/>
      <c r="N27" s="734"/>
      <c r="O27" s="734"/>
      <c r="P27" s="734"/>
      <c r="Q27" s="734"/>
      <c r="R27" s="734"/>
      <c r="S27" s="734"/>
      <c r="T27" s="734"/>
      <c r="U27" s="734"/>
      <c r="V27" s="734"/>
      <c r="W27" s="734"/>
      <c r="X27" s="734"/>
      <c r="Y27" s="734"/>
      <c r="Z27" s="734"/>
      <c r="AA27" s="734"/>
      <c r="AB27" s="734"/>
      <c r="AC27" s="734"/>
      <c r="AD27" s="735"/>
    </row>
    <row r="28" spans="2:30" ht="20.100000000000001" customHeight="1">
      <c r="B28" s="575"/>
      <c r="C28" s="585"/>
      <c r="D28" s="586"/>
      <c r="K28" s="566"/>
      <c r="L28" s="566"/>
      <c r="M28" s="576"/>
      <c r="N28" s="569"/>
      <c r="O28" s="566"/>
      <c r="P28" s="566"/>
      <c r="Q28" s="566"/>
      <c r="R28" s="566"/>
      <c r="S28" s="566"/>
      <c r="T28" s="566"/>
      <c r="U28" s="576"/>
      <c r="AB28" s="566"/>
      <c r="AC28" s="566"/>
      <c r="AD28" s="581"/>
    </row>
    <row r="29" spans="2:30" ht="20.100000000000001" customHeight="1">
      <c r="B29" s="575"/>
      <c r="C29" s="737" t="s">
        <v>2200</v>
      </c>
      <c r="D29" s="737"/>
      <c r="E29" s="737"/>
      <c r="F29" s="737"/>
      <c r="G29" s="737"/>
      <c r="H29" s="737"/>
      <c r="I29" s="737"/>
      <c r="J29" s="737"/>
      <c r="K29" s="737"/>
      <c r="L29" s="737"/>
      <c r="M29" s="737"/>
      <c r="N29" s="737"/>
      <c r="O29" s="737"/>
      <c r="P29" s="737"/>
      <c r="Q29" s="737"/>
      <c r="R29" s="737"/>
      <c r="S29" s="737"/>
      <c r="T29" s="737"/>
      <c r="U29" s="576"/>
      <c r="V29" s="742" t="s">
        <v>2197</v>
      </c>
      <c r="W29" s="743"/>
      <c r="X29" s="744"/>
      <c r="AB29" s="566"/>
      <c r="AC29" s="566"/>
      <c r="AD29" s="581"/>
    </row>
    <row r="30" spans="2:30" ht="20.100000000000001" customHeight="1">
      <c r="B30" s="575"/>
      <c r="C30" s="737"/>
      <c r="D30" s="737"/>
      <c r="E30" s="737"/>
      <c r="F30" s="737"/>
      <c r="G30" s="737"/>
      <c r="H30" s="737"/>
      <c r="I30" s="737"/>
      <c r="J30" s="737"/>
      <c r="K30" s="737"/>
      <c r="L30" s="737"/>
      <c r="M30" s="737"/>
      <c r="N30" s="737"/>
      <c r="O30" s="737"/>
      <c r="P30" s="737"/>
      <c r="Q30" s="737"/>
      <c r="R30" s="737"/>
      <c r="S30" s="737"/>
      <c r="T30" s="737"/>
      <c r="U30" s="576"/>
      <c r="V30" s="598"/>
      <c r="W30" s="598"/>
      <c r="X30" s="598"/>
      <c r="AB30" s="566"/>
      <c r="AC30" s="566"/>
      <c r="AD30" s="581"/>
    </row>
    <row r="31" spans="2:30" ht="20.100000000000001" customHeight="1" thickBot="1">
      <c r="B31" s="587"/>
      <c r="C31" s="567"/>
      <c r="D31" s="567"/>
      <c r="E31" s="567"/>
      <c r="F31" s="567"/>
      <c r="G31" s="567"/>
      <c r="H31" s="567"/>
      <c r="I31" s="567"/>
      <c r="J31" s="567"/>
      <c r="K31" s="567"/>
      <c r="L31" s="567"/>
      <c r="M31" s="567"/>
      <c r="N31" s="567"/>
      <c r="O31" s="567"/>
      <c r="P31" s="567"/>
      <c r="Q31" s="567"/>
      <c r="R31" s="567"/>
      <c r="S31" s="567"/>
      <c r="T31" s="567"/>
      <c r="U31" s="567"/>
      <c r="V31" s="567"/>
      <c r="W31" s="567"/>
      <c r="X31" s="567"/>
      <c r="Y31" s="567"/>
      <c r="Z31" s="567"/>
      <c r="AA31" s="567"/>
      <c r="AB31" s="567"/>
      <c r="AC31" s="567"/>
      <c r="AD31" s="588"/>
    </row>
    <row r="32" spans="2:30" ht="14.1" customHeight="1">
      <c r="B32" s="736" t="s">
        <v>2203</v>
      </c>
      <c r="C32" s="736"/>
      <c r="D32" s="736"/>
      <c r="E32" s="736"/>
      <c r="F32" s="736"/>
      <c r="G32" s="736"/>
      <c r="H32" s="736"/>
      <c r="I32" s="736"/>
      <c r="J32" s="736"/>
      <c r="K32" s="736"/>
      <c r="L32" s="736"/>
      <c r="M32" s="736"/>
      <c r="N32" s="736"/>
      <c r="O32" s="736"/>
      <c r="P32" s="736"/>
      <c r="Q32" s="736"/>
      <c r="R32" s="736"/>
      <c r="S32" s="736"/>
      <c r="T32" s="736"/>
      <c r="U32" s="736"/>
      <c r="V32" s="736"/>
      <c r="W32" s="736"/>
      <c r="X32" s="736"/>
      <c r="Y32" s="736"/>
      <c r="Z32" s="736"/>
      <c r="AA32" s="736"/>
      <c r="AB32" s="736"/>
      <c r="AC32" s="736"/>
      <c r="AD32" s="736"/>
    </row>
    <row r="33" spans="2:30" ht="14.1" customHeight="1">
      <c r="B33" s="736"/>
      <c r="C33" s="736"/>
      <c r="D33" s="736"/>
      <c r="E33" s="736"/>
      <c r="F33" s="736"/>
      <c r="G33" s="736"/>
      <c r="H33" s="736"/>
      <c r="I33" s="736"/>
      <c r="J33" s="736"/>
      <c r="K33" s="736"/>
      <c r="L33" s="736"/>
      <c r="M33" s="736"/>
      <c r="N33" s="736"/>
      <c r="O33" s="736"/>
      <c r="P33" s="736"/>
      <c r="Q33" s="736"/>
      <c r="R33" s="736"/>
      <c r="S33" s="736"/>
      <c r="T33" s="736"/>
      <c r="U33" s="736"/>
      <c r="V33" s="736"/>
      <c r="W33" s="736"/>
      <c r="X33" s="736"/>
      <c r="Y33" s="736"/>
      <c r="Z33" s="736"/>
      <c r="AA33" s="736"/>
      <c r="AB33" s="736"/>
      <c r="AC33" s="736"/>
      <c r="AD33" s="736"/>
    </row>
    <row r="34" spans="2:30" ht="14.1" customHeight="1">
      <c r="B34" s="736"/>
      <c r="C34" s="736"/>
      <c r="D34" s="736"/>
      <c r="E34" s="736"/>
      <c r="F34" s="736"/>
      <c r="G34" s="736"/>
      <c r="H34" s="736"/>
      <c r="I34" s="736"/>
      <c r="J34" s="736"/>
      <c r="K34" s="736"/>
      <c r="L34" s="736"/>
      <c r="M34" s="736"/>
      <c r="N34" s="736"/>
      <c r="O34" s="736"/>
      <c r="P34" s="736"/>
      <c r="Q34" s="736"/>
      <c r="R34" s="736"/>
      <c r="S34" s="736"/>
      <c r="T34" s="736"/>
      <c r="U34" s="736"/>
      <c r="V34" s="736"/>
      <c r="W34" s="736"/>
      <c r="X34" s="736"/>
      <c r="Y34" s="736"/>
      <c r="Z34" s="736"/>
      <c r="AA34" s="736"/>
      <c r="AB34" s="736"/>
      <c r="AC34" s="736"/>
      <c r="AD34" s="736"/>
    </row>
    <row r="35" spans="2:30" ht="14.1" customHeight="1">
      <c r="B35" s="736"/>
      <c r="C35" s="736"/>
      <c r="D35" s="736"/>
      <c r="E35" s="736"/>
      <c r="F35" s="736"/>
      <c r="G35" s="736"/>
      <c r="H35" s="736"/>
      <c r="I35" s="736"/>
      <c r="J35" s="736"/>
      <c r="K35" s="736"/>
      <c r="L35" s="736"/>
      <c r="M35" s="736"/>
      <c r="N35" s="736"/>
      <c r="O35" s="736"/>
      <c r="P35" s="736"/>
      <c r="Q35" s="736"/>
      <c r="R35" s="736"/>
      <c r="S35" s="736"/>
      <c r="T35" s="736"/>
      <c r="U35" s="736"/>
      <c r="V35" s="736"/>
      <c r="W35" s="736"/>
      <c r="X35" s="736"/>
      <c r="Y35" s="736"/>
      <c r="Z35" s="736"/>
      <c r="AA35" s="736"/>
      <c r="AB35" s="736"/>
      <c r="AC35" s="736"/>
      <c r="AD35" s="736"/>
    </row>
    <row r="36" spans="2:30" ht="14.1" customHeight="1">
      <c r="B36" s="736"/>
      <c r="C36" s="736"/>
      <c r="D36" s="736"/>
      <c r="E36" s="736"/>
      <c r="F36" s="736"/>
      <c r="G36" s="736"/>
      <c r="H36" s="736"/>
      <c r="I36" s="736"/>
      <c r="J36" s="736"/>
      <c r="K36" s="736"/>
      <c r="L36" s="736"/>
      <c r="M36" s="736"/>
      <c r="N36" s="736"/>
      <c r="O36" s="736"/>
      <c r="P36" s="736"/>
      <c r="Q36" s="736"/>
      <c r="R36" s="736"/>
      <c r="S36" s="736"/>
      <c r="T36" s="736"/>
      <c r="U36" s="736"/>
      <c r="V36" s="736"/>
      <c r="W36" s="736"/>
      <c r="X36" s="736"/>
      <c r="Y36" s="736"/>
      <c r="Z36" s="736"/>
      <c r="AA36" s="736"/>
      <c r="AB36" s="736"/>
      <c r="AC36" s="736"/>
      <c r="AD36" s="736"/>
    </row>
  </sheetData>
  <mergeCells count="28">
    <mergeCell ref="B2:AD2"/>
    <mergeCell ref="B3:AD3"/>
    <mergeCell ref="B4:AD4"/>
    <mergeCell ref="B10:AD10"/>
    <mergeCell ref="B11:AD11"/>
    <mergeCell ref="I23:T23"/>
    <mergeCell ref="Y23:AD23"/>
    <mergeCell ref="F15:I15"/>
    <mergeCell ref="J17:T17"/>
    <mergeCell ref="Y17:AD17"/>
    <mergeCell ref="I18:T18"/>
    <mergeCell ref="Y18:AD18"/>
    <mergeCell ref="H13:AD13"/>
    <mergeCell ref="I27:AD27"/>
    <mergeCell ref="B32:AD36"/>
    <mergeCell ref="C29:T30"/>
    <mergeCell ref="H14:AD14"/>
    <mergeCell ref="I24:AD24"/>
    <mergeCell ref="H25:AD25"/>
    <mergeCell ref="F26:L26"/>
    <mergeCell ref="P26:T26"/>
    <mergeCell ref="V26:X26"/>
    <mergeCell ref="V29:X29"/>
    <mergeCell ref="F19:L19"/>
    <mergeCell ref="P19:T19"/>
    <mergeCell ref="V19:X19"/>
    <mergeCell ref="J22:T22"/>
    <mergeCell ref="Y22:AD22"/>
  </mergeCells>
  <pageMargins left="0" right="0" top="0.39370078740157483" bottom="0.98425196850393704" header="0.39370078740157483" footer="0"/>
  <pageSetup scale="90" orientation="portrait" r:id="rId1"/>
  <headerFooter alignWithMargins="0">
    <oddFooter>&amp;L&amp;F  &amp;A  &amp;P</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9FA25393-FAEF-40C4-82D7-92093F0865FB}">
          <x14:formula1>
            <xm:f>PARÁMETROS!$B$611:$B$613</xm:f>
          </x14:formula1>
          <xm:sqref>J22:T22 I23:T23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B66"/>
  <sheetViews>
    <sheetView topLeftCell="A43" zoomScale="136" zoomScaleNormal="136" workbookViewId="0">
      <selection activeCell="B1" sqref="B1:AD1"/>
    </sheetView>
  </sheetViews>
  <sheetFormatPr baseColWidth="10" defaultColWidth="3.7109375" defaultRowHeight="20.100000000000001" customHeight="1"/>
  <cols>
    <col min="1" max="1" width="3.7109375" style="519" customWidth="1"/>
    <col min="2" max="2" width="5.140625" style="422" customWidth="1"/>
    <col min="3" max="27" width="3.7109375" style="422" customWidth="1"/>
    <col min="28" max="16384" width="3.7109375" style="422"/>
  </cols>
  <sheetData>
    <row r="2" spans="1:28" s="525" customFormat="1" ht="20.100000000000001" customHeight="1">
      <c r="A2" s="524"/>
      <c r="B2" s="666" t="s">
        <v>2160</v>
      </c>
      <c r="C2" s="666"/>
      <c r="D2" s="666"/>
      <c r="E2" s="666"/>
      <c r="F2" s="666"/>
      <c r="G2" s="666"/>
      <c r="H2" s="666"/>
      <c r="I2" s="666"/>
      <c r="J2" s="666"/>
      <c r="K2" s="666"/>
      <c r="L2" s="666"/>
      <c r="M2" s="666"/>
      <c r="N2" s="666"/>
      <c r="O2" s="666"/>
      <c r="P2" s="666"/>
      <c r="Q2" s="666"/>
      <c r="R2" s="666"/>
      <c r="S2" s="666"/>
      <c r="T2" s="666"/>
      <c r="U2" s="666"/>
      <c r="V2" s="666"/>
      <c r="W2" s="666"/>
      <c r="X2" s="666"/>
      <c r="Y2" s="666"/>
      <c r="Z2" s="666"/>
      <c r="AA2" s="666"/>
      <c r="AB2" s="666"/>
    </row>
    <row r="3" spans="1:28" s="525" customFormat="1" ht="20.100000000000001" customHeight="1">
      <c r="A3" s="524"/>
      <c r="B3" s="666"/>
      <c r="C3" s="666"/>
      <c r="D3" s="666"/>
      <c r="E3" s="666"/>
      <c r="F3" s="666"/>
      <c r="G3" s="666"/>
      <c r="H3" s="666"/>
      <c r="I3" s="666"/>
      <c r="J3" s="666"/>
      <c r="K3" s="666"/>
      <c r="L3" s="666"/>
      <c r="M3" s="666"/>
      <c r="N3" s="666"/>
      <c r="O3" s="666"/>
      <c r="P3" s="666"/>
      <c r="Q3" s="666"/>
      <c r="R3" s="666"/>
      <c r="S3" s="666"/>
      <c r="T3" s="666"/>
      <c r="U3" s="666"/>
      <c r="V3" s="666"/>
      <c r="W3" s="666"/>
      <c r="X3" s="666"/>
      <c r="Y3" s="666"/>
      <c r="Z3" s="666"/>
      <c r="AA3" s="666"/>
      <c r="AB3" s="666"/>
    </row>
    <row r="4" spans="1:28" s="525" customFormat="1" ht="20.100000000000001" customHeight="1">
      <c r="A4" s="524"/>
      <c r="B4" s="526"/>
      <c r="C4" s="526"/>
      <c r="D4" s="526"/>
      <c r="E4" s="526"/>
      <c r="F4" s="526"/>
      <c r="G4" s="526"/>
      <c r="H4" s="526"/>
      <c r="I4" s="526"/>
      <c r="J4" s="526"/>
      <c r="K4" s="526"/>
      <c r="L4" s="526"/>
      <c r="M4" s="526"/>
      <c r="N4" s="526"/>
      <c r="O4" s="526"/>
      <c r="P4" s="526"/>
      <c r="Q4" s="526"/>
      <c r="R4" s="526"/>
      <c r="S4" s="526"/>
      <c r="T4" s="526"/>
      <c r="U4" s="526"/>
      <c r="V4" s="526"/>
      <c r="W4" s="526"/>
      <c r="X4" s="526"/>
      <c r="Y4" s="526"/>
      <c r="Z4" s="526"/>
      <c r="AA4" s="526"/>
      <c r="AB4" s="526"/>
    </row>
    <row r="5" spans="1:28" s="525" customFormat="1" ht="20.100000000000001" customHeight="1">
      <c r="A5" s="524"/>
      <c r="B5" s="526"/>
      <c r="C5" s="526"/>
      <c r="D5" s="526"/>
      <c r="E5" s="526"/>
      <c r="F5" s="526"/>
      <c r="G5" s="526"/>
      <c r="H5" s="526"/>
      <c r="I5" s="526"/>
      <c r="J5" s="526"/>
      <c r="K5" s="526"/>
      <c r="L5" s="526"/>
      <c r="M5" s="526"/>
      <c r="N5" s="526"/>
      <c r="O5" s="526"/>
      <c r="P5" s="526"/>
      <c r="Q5" s="526"/>
      <c r="R5" s="526"/>
      <c r="S5" s="526"/>
      <c r="T5" s="526"/>
      <c r="U5" s="526"/>
      <c r="V5" s="526"/>
      <c r="W5" s="526"/>
      <c r="X5" s="526"/>
      <c r="Y5" s="526"/>
      <c r="Z5" s="526"/>
      <c r="AA5" s="526"/>
      <c r="AB5" s="526"/>
    </row>
    <row r="6" spans="1:28" ht="20.100000000000001" customHeight="1">
      <c r="B6" s="526"/>
      <c r="C6" s="526"/>
      <c r="D6" s="526"/>
      <c r="E6" s="526"/>
      <c r="F6" s="526"/>
      <c r="G6" s="526"/>
      <c r="H6" s="526"/>
      <c r="I6" s="526"/>
      <c r="J6" s="526"/>
      <c r="K6" s="526"/>
      <c r="L6" s="526"/>
      <c r="M6" s="526"/>
      <c r="N6" s="526"/>
      <c r="O6" s="526"/>
      <c r="P6" s="526"/>
      <c r="Q6" s="526"/>
      <c r="R6" s="526"/>
      <c r="S6" s="526"/>
      <c r="T6" s="526"/>
      <c r="U6" s="526"/>
      <c r="V6" s="526"/>
      <c r="W6" s="526"/>
      <c r="X6" s="526"/>
      <c r="Y6" s="526"/>
      <c r="Z6" s="526"/>
      <c r="AA6" s="526"/>
      <c r="AB6" s="526"/>
    </row>
    <row r="7" spans="1:28" ht="20.100000000000001" customHeight="1">
      <c r="B7" s="759" t="s">
        <v>2204</v>
      </c>
      <c r="C7" s="759"/>
      <c r="D7" s="759"/>
      <c r="E7" s="759"/>
      <c r="F7" s="759"/>
      <c r="G7" s="759"/>
      <c r="H7" s="759"/>
      <c r="I7" s="759"/>
      <c r="J7" s="759"/>
      <c r="K7" s="759"/>
      <c r="L7" s="759"/>
      <c r="M7" s="759"/>
      <c r="N7" s="759"/>
      <c r="O7" s="759"/>
      <c r="P7" s="759"/>
      <c r="Q7" s="759"/>
      <c r="R7" s="759"/>
      <c r="S7" s="759"/>
      <c r="T7" s="759"/>
      <c r="U7" s="759"/>
      <c r="V7" s="759"/>
      <c r="W7" s="759"/>
      <c r="X7" s="759"/>
      <c r="Y7" s="759"/>
      <c r="Z7" s="759"/>
      <c r="AA7" s="759"/>
      <c r="AB7" s="759"/>
    </row>
    <row r="8" spans="1:28" ht="20.100000000000001" customHeight="1">
      <c r="B8" s="758" t="s">
        <v>2205</v>
      </c>
      <c r="C8" s="758"/>
      <c r="D8" s="758"/>
      <c r="E8" s="758"/>
      <c r="F8" s="758"/>
      <c r="G8" s="758"/>
      <c r="H8" s="758"/>
      <c r="I8" s="758"/>
      <c r="J8" s="758"/>
      <c r="K8" s="758"/>
      <c r="L8" s="758"/>
      <c r="M8" s="758"/>
      <c r="N8" s="758"/>
      <c r="O8" s="758"/>
      <c r="P8" s="758"/>
      <c r="Q8" s="758"/>
      <c r="R8" s="758"/>
      <c r="S8" s="758"/>
      <c r="T8" s="758"/>
      <c r="U8" s="758"/>
      <c r="V8" s="758"/>
      <c r="W8" s="758"/>
      <c r="X8" s="758"/>
      <c r="Y8" s="758"/>
      <c r="Z8" s="758"/>
      <c r="AA8" s="758"/>
      <c r="AB8" s="758"/>
    </row>
    <row r="9" spans="1:28" ht="20.100000000000001" customHeight="1">
      <c r="B9" s="758" t="s">
        <v>2206</v>
      </c>
      <c r="C9" s="758"/>
      <c r="D9" s="758"/>
      <c r="E9" s="758"/>
      <c r="F9" s="758"/>
      <c r="G9" s="758"/>
      <c r="H9" s="758"/>
      <c r="I9" s="758"/>
      <c r="J9" s="758"/>
      <c r="K9" s="758"/>
      <c r="L9" s="758"/>
      <c r="M9" s="758"/>
      <c r="N9" s="758"/>
      <c r="O9" s="758"/>
      <c r="P9" s="758"/>
      <c r="Q9" s="758"/>
      <c r="R9" s="758"/>
      <c r="S9" s="758"/>
      <c r="T9" s="758"/>
      <c r="U9" s="758"/>
      <c r="V9" s="758"/>
      <c r="W9" s="758"/>
      <c r="X9" s="758"/>
      <c r="Y9" s="758"/>
      <c r="Z9" s="758"/>
      <c r="AA9" s="758"/>
      <c r="AB9" s="758"/>
    </row>
    <row r="10" spans="1:28" ht="20.100000000000001" customHeight="1">
      <c r="B10" s="758" t="s">
        <v>2207</v>
      </c>
      <c r="C10" s="758"/>
      <c r="D10" s="758"/>
      <c r="E10" s="758"/>
      <c r="F10" s="758"/>
      <c r="G10" s="758"/>
      <c r="H10" s="758"/>
      <c r="I10" s="758"/>
      <c r="J10" s="758"/>
      <c r="K10" s="758"/>
      <c r="L10" s="758"/>
      <c r="M10" s="758"/>
      <c r="N10" s="758"/>
      <c r="O10" s="758"/>
      <c r="P10" s="758"/>
      <c r="Q10" s="758"/>
      <c r="R10" s="758"/>
      <c r="S10" s="758"/>
      <c r="T10" s="758"/>
      <c r="U10" s="758"/>
      <c r="V10" s="758"/>
      <c r="W10" s="758"/>
      <c r="X10" s="758"/>
      <c r="Y10" s="758"/>
      <c r="Z10" s="758"/>
      <c r="AA10" s="758"/>
      <c r="AB10" s="758"/>
    </row>
    <row r="11" spans="1:28" ht="20.100000000000001" customHeight="1">
      <c r="B11" s="758" t="s">
        <v>2208</v>
      </c>
      <c r="C11" s="758"/>
      <c r="D11" s="758"/>
      <c r="E11" s="758"/>
      <c r="F11" s="758"/>
      <c r="G11" s="758"/>
      <c r="H11" s="758"/>
      <c r="I11" s="758"/>
      <c r="J11" s="758"/>
      <c r="K11" s="758"/>
      <c r="L11" s="758"/>
      <c r="M11" s="758"/>
      <c r="N11" s="758"/>
      <c r="O11" s="758"/>
      <c r="P11" s="758"/>
      <c r="Q11" s="758"/>
      <c r="R11" s="758"/>
      <c r="S11" s="758"/>
      <c r="T11" s="758"/>
      <c r="U11" s="758"/>
      <c r="V11" s="758"/>
      <c r="W11" s="758"/>
      <c r="X11" s="758"/>
      <c r="Y11" s="758"/>
      <c r="Z11" s="758"/>
      <c r="AA11" s="758"/>
      <c r="AB11" s="758"/>
    </row>
    <row r="12" spans="1:28" ht="20.100000000000001" customHeight="1">
      <c r="B12" s="758" t="s">
        <v>2209</v>
      </c>
      <c r="C12" s="758"/>
      <c r="D12" s="758"/>
      <c r="E12" s="758"/>
      <c r="F12" s="758"/>
      <c r="G12" s="758"/>
      <c r="H12" s="758"/>
      <c r="I12" s="758"/>
      <c r="J12" s="758"/>
      <c r="K12" s="758"/>
      <c r="L12" s="758"/>
      <c r="M12" s="758"/>
      <c r="N12" s="758"/>
      <c r="O12" s="758"/>
      <c r="P12" s="758"/>
      <c r="Q12" s="758"/>
      <c r="R12" s="758"/>
      <c r="S12" s="758"/>
      <c r="T12" s="758"/>
      <c r="U12" s="758"/>
      <c r="V12" s="758"/>
      <c r="W12" s="758"/>
      <c r="X12" s="758"/>
      <c r="Y12" s="758"/>
      <c r="Z12" s="758"/>
      <c r="AA12" s="758"/>
      <c r="AB12" s="758"/>
    </row>
    <row r="13" spans="1:28" ht="20.100000000000001" customHeight="1">
      <c r="B13" s="758" t="s">
        <v>2210</v>
      </c>
      <c r="C13" s="758"/>
      <c r="D13" s="758"/>
      <c r="E13" s="758"/>
      <c r="F13" s="758"/>
      <c r="G13" s="758"/>
      <c r="H13" s="758"/>
      <c r="I13" s="758"/>
      <c r="J13" s="758"/>
      <c r="K13" s="758"/>
      <c r="L13" s="758"/>
      <c r="M13" s="758"/>
      <c r="N13" s="758"/>
      <c r="O13" s="758"/>
      <c r="P13" s="758"/>
      <c r="Q13" s="758"/>
      <c r="R13" s="758"/>
      <c r="S13" s="758"/>
      <c r="T13" s="758"/>
      <c r="U13" s="758"/>
      <c r="V13" s="758"/>
      <c r="W13" s="758"/>
      <c r="X13" s="758"/>
      <c r="Y13" s="758"/>
      <c r="Z13" s="758"/>
      <c r="AA13" s="758"/>
      <c r="AB13" s="758"/>
    </row>
    <row r="14" spans="1:28" ht="29.25" customHeight="1">
      <c r="B14" s="758" t="s">
        <v>2211</v>
      </c>
      <c r="C14" s="758"/>
      <c r="D14" s="758"/>
      <c r="E14" s="758"/>
      <c r="F14" s="758"/>
      <c r="G14" s="758"/>
      <c r="H14" s="758"/>
      <c r="I14" s="758"/>
      <c r="J14" s="758"/>
      <c r="K14" s="758"/>
      <c r="L14" s="758"/>
      <c r="M14" s="758"/>
      <c r="N14" s="758"/>
      <c r="O14" s="758"/>
      <c r="P14" s="758"/>
      <c r="Q14" s="758"/>
      <c r="R14" s="758"/>
      <c r="S14" s="758"/>
      <c r="T14" s="758"/>
      <c r="U14" s="758"/>
      <c r="V14" s="758"/>
      <c r="W14" s="758"/>
      <c r="X14" s="758"/>
      <c r="Y14" s="758"/>
      <c r="Z14" s="758"/>
      <c r="AA14" s="758"/>
      <c r="AB14" s="758"/>
    </row>
    <row r="15" spans="1:28" ht="27" customHeight="1">
      <c r="B15" s="758" t="s">
        <v>2212</v>
      </c>
      <c r="C15" s="758"/>
      <c r="D15" s="758"/>
      <c r="E15" s="758"/>
      <c r="F15" s="758"/>
      <c r="G15" s="758"/>
      <c r="H15" s="758"/>
      <c r="I15" s="758"/>
      <c r="J15" s="758"/>
      <c r="K15" s="758"/>
      <c r="L15" s="758"/>
      <c r="M15" s="758"/>
      <c r="N15" s="758"/>
      <c r="O15" s="758"/>
      <c r="P15" s="758"/>
      <c r="Q15" s="758"/>
      <c r="R15" s="758"/>
      <c r="S15" s="758"/>
      <c r="T15" s="758"/>
      <c r="U15" s="758"/>
      <c r="V15" s="758"/>
      <c r="W15" s="758"/>
      <c r="X15" s="758"/>
      <c r="Y15" s="758"/>
      <c r="Z15" s="758"/>
      <c r="AA15" s="758"/>
      <c r="AB15" s="758"/>
    </row>
    <row r="16" spans="1:28" ht="20.100000000000001" customHeight="1">
      <c r="B16" s="758" t="s">
        <v>2213</v>
      </c>
      <c r="C16" s="758"/>
      <c r="D16" s="758"/>
      <c r="E16" s="758"/>
      <c r="F16" s="758"/>
      <c r="G16" s="758"/>
      <c r="H16" s="758"/>
      <c r="I16" s="758"/>
      <c r="J16" s="758"/>
      <c r="K16" s="758"/>
      <c r="L16" s="758"/>
      <c r="M16" s="758"/>
      <c r="N16" s="758"/>
      <c r="O16" s="758"/>
      <c r="P16" s="758"/>
      <c r="Q16" s="758"/>
      <c r="R16" s="758"/>
      <c r="S16" s="758"/>
      <c r="T16" s="758"/>
      <c r="U16" s="758"/>
      <c r="V16" s="758"/>
      <c r="W16" s="758"/>
      <c r="X16" s="758"/>
      <c r="Y16" s="758"/>
      <c r="Z16" s="758"/>
      <c r="AA16" s="758"/>
      <c r="AB16" s="758"/>
    </row>
    <row r="17" spans="2:28" ht="20.100000000000001" customHeight="1">
      <c r="B17" s="758" t="s">
        <v>2214</v>
      </c>
      <c r="C17" s="758"/>
      <c r="D17" s="758"/>
      <c r="E17" s="758"/>
      <c r="F17" s="758"/>
      <c r="G17" s="758"/>
      <c r="H17" s="758"/>
      <c r="I17" s="758"/>
      <c r="J17" s="758"/>
      <c r="K17" s="758"/>
      <c r="L17" s="758"/>
      <c r="M17" s="758"/>
      <c r="N17" s="758"/>
      <c r="O17" s="758"/>
      <c r="P17" s="758"/>
      <c r="Q17" s="758"/>
      <c r="R17" s="758"/>
      <c r="S17" s="758"/>
      <c r="T17" s="758"/>
      <c r="U17" s="758"/>
      <c r="V17" s="758"/>
      <c r="W17" s="758"/>
      <c r="X17" s="758"/>
      <c r="Y17" s="758"/>
      <c r="Z17" s="758"/>
      <c r="AA17" s="758"/>
      <c r="AB17" s="758"/>
    </row>
    <row r="18" spans="2:28" ht="20.100000000000001" customHeight="1">
      <c r="B18" s="758" t="s">
        <v>2215</v>
      </c>
      <c r="C18" s="758"/>
      <c r="D18" s="758"/>
      <c r="E18" s="758"/>
      <c r="F18" s="758"/>
      <c r="G18" s="758"/>
      <c r="H18" s="758"/>
      <c r="I18" s="758"/>
      <c r="J18" s="758"/>
      <c r="K18" s="758"/>
      <c r="L18" s="758"/>
      <c r="M18" s="758"/>
      <c r="N18" s="758"/>
      <c r="O18" s="758"/>
      <c r="P18" s="758"/>
      <c r="Q18" s="758"/>
      <c r="R18" s="758"/>
      <c r="S18" s="758"/>
      <c r="T18" s="758"/>
      <c r="U18" s="758"/>
      <c r="V18" s="758"/>
      <c r="W18" s="758"/>
      <c r="X18" s="758"/>
      <c r="Y18" s="758"/>
      <c r="Z18" s="758"/>
      <c r="AA18" s="758"/>
      <c r="AB18" s="758"/>
    </row>
    <row r="19" spans="2:28" ht="20.100000000000001" customHeight="1">
      <c r="B19" s="758" t="s">
        <v>2216</v>
      </c>
      <c r="C19" s="758"/>
      <c r="D19" s="758"/>
      <c r="E19" s="758"/>
      <c r="F19" s="758"/>
      <c r="G19" s="758"/>
      <c r="H19" s="758"/>
      <c r="I19" s="758"/>
      <c r="J19" s="758"/>
      <c r="K19" s="758"/>
      <c r="L19" s="758"/>
      <c r="M19" s="758"/>
      <c r="N19" s="758"/>
      <c r="O19" s="758"/>
      <c r="P19" s="758"/>
      <c r="Q19" s="758"/>
      <c r="R19" s="758"/>
      <c r="S19" s="758"/>
      <c r="T19" s="758"/>
      <c r="U19" s="758"/>
      <c r="V19" s="758"/>
      <c r="W19" s="758"/>
      <c r="X19" s="758"/>
      <c r="Y19" s="758"/>
      <c r="Z19" s="758"/>
      <c r="AA19" s="758"/>
      <c r="AB19" s="758"/>
    </row>
    <row r="20" spans="2:28" ht="20.100000000000001" customHeight="1">
      <c r="B20" s="758" t="s">
        <v>2217</v>
      </c>
      <c r="C20" s="758"/>
      <c r="D20" s="758"/>
      <c r="E20" s="758"/>
      <c r="F20" s="758"/>
      <c r="G20" s="758"/>
      <c r="H20" s="758"/>
      <c r="I20" s="758"/>
      <c r="J20" s="758"/>
      <c r="K20" s="758"/>
      <c r="L20" s="758"/>
      <c r="M20" s="758"/>
      <c r="N20" s="758"/>
      <c r="O20" s="758"/>
      <c r="P20" s="758"/>
      <c r="Q20" s="758"/>
      <c r="R20" s="758"/>
      <c r="S20" s="758"/>
      <c r="T20" s="758"/>
      <c r="U20" s="758"/>
      <c r="V20" s="758"/>
      <c r="W20" s="758"/>
      <c r="X20" s="758"/>
      <c r="Y20" s="758"/>
      <c r="Z20" s="758"/>
      <c r="AA20" s="758"/>
      <c r="AB20" s="758"/>
    </row>
    <row r="21" spans="2:28" ht="20.100000000000001" customHeight="1">
      <c r="B21" s="758" t="s">
        <v>2218</v>
      </c>
      <c r="C21" s="758"/>
      <c r="D21" s="758"/>
      <c r="E21" s="758"/>
      <c r="F21" s="758"/>
      <c r="G21" s="758"/>
      <c r="H21" s="758"/>
      <c r="I21" s="758"/>
      <c r="J21" s="758"/>
      <c r="K21" s="758"/>
      <c r="L21" s="758"/>
      <c r="M21" s="758"/>
      <c r="N21" s="758"/>
      <c r="O21" s="758"/>
      <c r="P21" s="758"/>
      <c r="Q21" s="758"/>
      <c r="R21" s="758"/>
      <c r="S21" s="758"/>
      <c r="T21" s="758"/>
      <c r="U21" s="758"/>
      <c r="V21" s="758"/>
      <c r="W21" s="758"/>
      <c r="X21" s="758"/>
      <c r="Y21" s="758"/>
      <c r="Z21" s="758"/>
      <c r="AA21" s="758"/>
      <c r="AB21" s="758"/>
    </row>
    <row r="22" spans="2:28" ht="20.100000000000001" customHeight="1">
      <c r="B22" s="758" t="s">
        <v>2219</v>
      </c>
      <c r="C22" s="758"/>
      <c r="D22" s="758"/>
      <c r="E22" s="758"/>
      <c r="F22" s="758"/>
      <c r="G22" s="758"/>
      <c r="H22" s="758"/>
      <c r="I22" s="758"/>
      <c r="J22" s="758"/>
      <c r="K22" s="758"/>
      <c r="L22" s="758"/>
      <c r="M22" s="758"/>
      <c r="N22" s="758"/>
      <c r="O22" s="758"/>
      <c r="P22" s="758"/>
      <c r="Q22" s="758"/>
      <c r="R22" s="758"/>
      <c r="S22" s="758"/>
      <c r="T22" s="758"/>
      <c r="U22" s="758"/>
      <c r="V22" s="758"/>
      <c r="W22" s="758"/>
      <c r="X22" s="758"/>
      <c r="Y22" s="758"/>
      <c r="Z22" s="758"/>
      <c r="AA22" s="758"/>
      <c r="AB22" s="758"/>
    </row>
    <row r="23" spans="2:28" ht="20.100000000000001" customHeight="1">
      <c r="B23" s="758" t="s">
        <v>2220</v>
      </c>
      <c r="C23" s="758"/>
      <c r="D23" s="758"/>
      <c r="E23" s="758"/>
      <c r="F23" s="758"/>
      <c r="G23" s="758"/>
      <c r="H23" s="758"/>
      <c r="I23" s="758"/>
      <c r="J23" s="758"/>
      <c r="K23" s="758"/>
      <c r="L23" s="758"/>
      <c r="M23" s="758"/>
      <c r="N23" s="758"/>
      <c r="O23" s="758"/>
      <c r="P23" s="758"/>
      <c r="Q23" s="758"/>
      <c r="R23" s="758"/>
      <c r="S23" s="758"/>
      <c r="T23" s="758"/>
      <c r="U23" s="758"/>
      <c r="V23" s="758"/>
      <c r="W23" s="758"/>
      <c r="X23" s="758"/>
      <c r="Y23" s="758"/>
      <c r="Z23" s="758"/>
      <c r="AA23" s="758"/>
      <c r="AB23" s="758"/>
    </row>
    <row r="24" spans="2:28" ht="30" customHeight="1">
      <c r="B24" s="758" t="s">
        <v>2221</v>
      </c>
      <c r="C24" s="758"/>
      <c r="D24" s="758"/>
      <c r="E24" s="758"/>
      <c r="F24" s="758"/>
      <c r="G24" s="758"/>
      <c r="H24" s="758"/>
      <c r="I24" s="758"/>
      <c r="J24" s="758"/>
      <c r="K24" s="758"/>
      <c r="L24" s="758"/>
      <c r="M24" s="758"/>
      <c r="N24" s="758"/>
      <c r="O24" s="758"/>
      <c r="P24" s="758"/>
      <c r="Q24" s="758"/>
      <c r="R24" s="758"/>
      <c r="S24" s="758"/>
      <c r="T24" s="758"/>
      <c r="U24" s="758"/>
      <c r="V24" s="758"/>
      <c r="W24" s="758"/>
      <c r="X24" s="758"/>
      <c r="Y24" s="758"/>
      <c r="Z24" s="758"/>
      <c r="AA24" s="758"/>
      <c r="AB24" s="758"/>
    </row>
    <row r="25" spans="2:28" ht="20.100000000000001" customHeight="1">
      <c r="B25" s="759" t="s">
        <v>2222</v>
      </c>
      <c r="C25" s="759"/>
      <c r="D25" s="759"/>
      <c r="E25" s="759"/>
      <c r="F25" s="759"/>
      <c r="G25" s="759"/>
      <c r="H25" s="759"/>
      <c r="I25" s="759"/>
      <c r="J25" s="759"/>
      <c r="K25" s="759"/>
      <c r="L25" s="759"/>
      <c r="M25" s="759"/>
      <c r="N25" s="759"/>
      <c r="O25" s="759"/>
      <c r="P25" s="759"/>
      <c r="Q25" s="759"/>
      <c r="R25" s="759"/>
      <c r="S25" s="759"/>
      <c r="T25" s="759"/>
      <c r="U25" s="759"/>
      <c r="V25" s="759"/>
      <c r="W25" s="759"/>
      <c r="X25" s="759"/>
      <c r="Y25" s="759"/>
      <c r="Z25" s="759"/>
      <c r="AA25" s="759"/>
      <c r="AB25" s="759"/>
    </row>
    <row r="26" spans="2:28" ht="20.100000000000001" customHeight="1">
      <c r="B26" s="758" t="s">
        <v>2223</v>
      </c>
      <c r="C26" s="758"/>
      <c r="D26" s="758"/>
      <c r="E26" s="758"/>
      <c r="F26" s="758"/>
      <c r="G26" s="758"/>
      <c r="H26" s="758"/>
      <c r="I26" s="758"/>
      <c r="J26" s="758"/>
      <c r="K26" s="758"/>
      <c r="L26" s="758"/>
      <c r="M26" s="758"/>
      <c r="N26" s="758"/>
      <c r="O26" s="758"/>
      <c r="P26" s="758"/>
      <c r="Q26" s="758"/>
      <c r="R26" s="758"/>
      <c r="S26" s="758"/>
      <c r="T26" s="758"/>
      <c r="U26" s="758"/>
      <c r="V26" s="758"/>
      <c r="W26" s="758"/>
      <c r="X26" s="758"/>
      <c r="Y26" s="758"/>
      <c r="Z26" s="758"/>
      <c r="AA26" s="758"/>
      <c r="AB26" s="758"/>
    </row>
    <row r="27" spans="2:28" ht="20.100000000000001" customHeight="1">
      <c r="B27" s="758" t="s">
        <v>2206</v>
      </c>
      <c r="C27" s="758"/>
      <c r="D27" s="758"/>
      <c r="E27" s="758"/>
      <c r="F27" s="758"/>
      <c r="G27" s="758"/>
      <c r="H27" s="758"/>
      <c r="I27" s="758"/>
      <c r="J27" s="758"/>
      <c r="K27" s="758"/>
      <c r="L27" s="758"/>
      <c r="M27" s="758"/>
      <c r="N27" s="758"/>
      <c r="O27" s="758"/>
      <c r="P27" s="758"/>
      <c r="Q27" s="758"/>
      <c r="R27" s="758"/>
      <c r="S27" s="758"/>
      <c r="T27" s="758"/>
      <c r="U27" s="758"/>
      <c r="V27" s="758"/>
      <c r="W27" s="758"/>
      <c r="X27" s="758"/>
      <c r="Y27" s="758"/>
      <c r="Z27" s="758"/>
      <c r="AA27" s="758"/>
      <c r="AB27" s="758"/>
    </row>
    <row r="28" spans="2:28" ht="20.100000000000001" customHeight="1">
      <c r="B28" s="758" t="s">
        <v>2207</v>
      </c>
      <c r="C28" s="758"/>
      <c r="D28" s="758"/>
      <c r="E28" s="758"/>
      <c r="F28" s="758"/>
      <c r="G28" s="758"/>
      <c r="H28" s="758"/>
      <c r="I28" s="758"/>
      <c r="J28" s="758"/>
      <c r="K28" s="758"/>
      <c r="L28" s="758"/>
      <c r="M28" s="758"/>
      <c r="N28" s="758"/>
      <c r="O28" s="758"/>
      <c r="P28" s="758"/>
      <c r="Q28" s="758"/>
      <c r="R28" s="758"/>
      <c r="S28" s="758"/>
      <c r="T28" s="758"/>
      <c r="U28" s="758"/>
      <c r="V28" s="758"/>
      <c r="W28" s="758"/>
      <c r="X28" s="758"/>
      <c r="Y28" s="758"/>
      <c r="Z28" s="758"/>
      <c r="AA28" s="758"/>
      <c r="AB28" s="758"/>
    </row>
    <row r="29" spans="2:28" ht="20.100000000000001" customHeight="1">
      <c r="B29" s="758" t="s">
        <v>2224</v>
      </c>
      <c r="C29" s="758"/>
      <c r="D29" s="758"/>
      <c r="E29" s="758"/>
      <c r="F29" s="758"/>
      <c r="G29" s="758"/>
      <c r="H29" s="758"/>
      <c r="I29" s="758"/>
      <c r="J29" s="758"/>
      <c r="K29" s="758"/>
      <c r="L29" s="758"/>
      <c r="M29" s="758"/>
      <c r="N29" s="758"/>
      <c r="O29" s="758"/>
      <c r="P29" s="758"/>
      <c r="Q29" s="758"/>
      <c r="R29" s="758"/>
      <c r="S29" s="758"/>
      <c r="T29" s="758"/>
      <c r="U29" s="758"/>
      <c r="V29" s="758"/>
      <c r="W29" s="758"/>
      <c r="X29" s="758"/>
      <c r="Y29" s="758"/>
      <c r="Z29" s="758"/>
      <c r="AA29" s="758"/>
      <c r="AB29" s="758"/>
    </row>
    <row r="30" spans="2:28" ht="20.100000000000001" customHeight="1">
      <c r="B30" s="758" t="s">
        <v>2225</v>
      </c>
      <c r="C30" s="758"/>
      <c r="D30" s="758"/>
      <c r="E30" s="758"/>
      <c r="F30" s="758"/>
      <c r="G30" s="758"/>
      <c r="H30" s="758"/>
      <c r="I30" s="758"/>
      <c r="J30" s="758"/>
      <c r="K30" s="758"/>
      <c r="L30" s="758"/>
      <c r="M30" s="758"/>
      <c r="N30" s="758"/>
      <c r="O30" s="758"/>
      <c r="P30" s="758"/>
      <c r="Q30" s="758"/>
      <c r="R30" s="758"/>
      <c r="S30" s="758"/>
      <c r="T30" s="758"/>
      <c r="U30" s="758"/>
      <c r="V30" s="758"/>
      <c r="W30" s="758"/>
      <c r="X30" s="758"/>
      <c r="Y30" s="758"/>
      <c r="Z30" s="758"/>
      <c r="AA30" s="758"/>
      <c r="AB30" s="758"/>
    </row>
    <row r="31" spans="2:28" ht="23.25" customHeight="1">
      <c r="B31" s="758" t="s">
        <v>2226</v>
      </c>
      <c r="C31" s="758"/>
      <c r="D31" s="758"/>
      <c r="E31" s="758"/>
      <c r="F31" s="758"/>
      <c r="G31" s="758"/>
      <c r="H31" s="758"/>
      <c r="I31" s="758"/>
      <c r="J31" s="758"/>
      <c r="K31" s="758"/>
      <c r="L31" s="758"/>
      <c r="M31" s="758"/>
      <c r="N31" s="758"/>
      <c r="O31" s="758"/>
      <c r="P31" s="758"/>
      <c r="Q31" s="758"/>
      <c r="R31" s="758"/>
      <c r="S31" s="758"/>
      <c r="T31" s="758"/>
      <c r="U31" s="758"/>
      <c r="V31" s="758"/>
      <c r="W31" s="758"/>
      <c r="X31" s="758"/>
      <c r="Y31" s="758"/>
      <c r="Z31" s="758"/>
      <c r="AA31" s="758"/>
      <c r="AB31" s="758"/>
    </row>
    <row r="32" spans="2:28" ht="24" customHeight="1">
      <c r="B32" s="758" t="s">
        <v>2227</v>
      </c>
      <c r="C32" s="758"/>
      <c r="D32" s="758"/>
      <c r="E32" s="758"/>
      <c r="F32" s="758"/>
      <c r="G32" s="758"/>
      <c r="H32" s="758"/>
      <c r="I32" s="758"/>
      <c r="J32" s="758"/>
      <c r="K32" s="758"/>
      <c r="L32" s="758"/>
      <c r="M32" s="758"/>
      <c r="N32" s="758"/>
      <c r="O32" s="758"/>
      <c r="P32" s="758"/>
      <c r="Q32" s="758"/>
      <c r="R32" s="758"/>
      <c r="S32" s="758"/>
      <c r="T32" s="758"/>
      <c r="U32" s="758"/>
      <c r="V32" s="758"/>
      <c r="W32" s="758"/>
      <c r="X32" s="758"/>
      <c r="Y32" s="758"/>
      <c r="Z32" s="758"/>
      <c r="AA32" s="758"/>
      <c r="AB32" s="758"/>
    </row>
    <row r="33" spans="2:28" ht="20.100000000000001" customHeight="1">
      <c r="B33" s="758" t="s">
        <v>2228</v>
      </c>
      <c r="C33" s="758"/>
      <c r="D33" s="758"/>
      <c r="E33" s="758"/>
      <c r="F33" s="758"/>
      <c r="G33" s="758"/>
      <c r="H33" s="758"/>
      <c r="I33" s="758"/>
      <c r="J33" s="758"/>
      <c r="K33" s="758"/>
      <c r="L33" s="758"/>
      <c r="M33" s="758"/>
      <c r="N33" s="758"/>
      <c r="O33" s="758"/>
      <c r="P33" s="758"/>
      <c r="Q33" s="758"/>
      <c r="R33" s="758"/>
      <c r="S33" s="758"/>
      <c r="T33" s="758"/>
      <c r="U33" s="758"/>
      <c r="V33" s="758"/>
      <c r="W33" s="758"/>
      <c r="X33" s="758"/>
      <c r="Y33" s="758"/>
      <c r="Z33" s="758"/>
      <c r="AA33" s="758"/>
      <c r="AB33" s="758"/>
    </row>
    <row r="34" spans="2:28" ht="20.100000000000001" customHeight="1">
      <c r="B34" s="758" t="s">
        <v>2229</v>
      </c>
      <c r="C34" s="758"/>
      <c r="D34" s="758"/>
      <c r="E34" s="758"/>
      <c r="F34" s="758"/>
      <c r="G34" s="758"/>
      <c r="H34" s="758"/>
      <c r="I34" s="758"/>
      <c r="J34" s="758"/>
      <c r="K34" s="758"/>
      <c r="L34" s="758"/>
      <c r="M34" s="758"/>
      <c r="N34" s="758"/>
      <c r="O34" s="758"/>
      <c r="P34" s="758"/>
      <c r="Q34" s="758"/>
      <c r="R34" s="758"/>
      <c r="S34" s="758"/>
      <c r="T34" s="758"/>
      <c r="U34" s="758"/>
      <c r="V34" s="758"/>
      <c r="W34" s="758"/>
      <c r="X34" s="758"/>
      <c r="Y34" s="758"/>
      <c r="Z34" s="758"/>
      <c r="AA34" s="758"/>
      <c r="AB34" s="758"/>
    </row>
    <row r="35" spans="2:28" ht="20.100000000000001" customHeight="1">
      <c r="B35" s="758" t="s">
        <v>2230</v>
      </c>
      <c r="C35" s="758"/>
      <c r="D35" s="758"/>
      <c r="E35" s="758"/>
      <c r="F35" s="758"/>
      <c r="G35" s="758"/>
      <c r="H35" s="758"/>
      <c r="I35" s="758"/>
      <c r="J35" s="758"/>
      <c r="K35" s="758"/>
      <c r="L35" s="758"/>
      <c r="M35" s="758"/>
      <c r="N35" s="758"/>
      <c r="O35" s="758"/>
      <c r="P35" s="758"/>
      <c r="Q35" s="758"/>
      <c r="R35" s="758"/>
      <c r="S35" s="758"/>
      <c r="T35" s="758"/>
      <c r="U35" s="758"/>
      <c r="V35" s="758"/>
      <c r="W35" s="758"/>
      <c r="X35" s="758"/>
      <c r="Y35" s="758"/>
      <c r="Z35" s="758"/>
      <c r="AA35" s="758"/>
      <c r="AB35" s="758"/>
    </row>
    <row r="36" spans="2:28" ht="20.100000000000001" customHeight="1">
      <c r="B36" s="758" t="s">
        <v>2231</v>
      </c>
      <c r="C36" s="758"/>
      <c r="D36" s="758"/>
      <c r="E36" s="758"/>
      <c r="F36" s="758"/>
      <c r="G36" s="758"/>
      <c r="H36" s="758"/>
      <c r="I36" s="758"/>
      <c r="J36" s="758"/>
      <c r="K36" s="758"/>
      <c r="L36" s="758"/>
      <c r="M36" s="758"/>
      <c r="N36" s="758"/>
      <c r="O36" s="758"/>
      <c r="P36" s="758"/>
      <c r="Q36" s="758"/>
      <c r="R36" s="758"/>
      <c r="S36" s="758"/>
      <c r="T36" s="758"/>
      <c r="U36" s="758"/>
      <c r="V36" s="758"/>
      <c r="W36" s="758"/>
      <c r="X36" s="758"/>
      <c r="Y36" s="758"/>
      <c r="Z36" s="758"/>
      <c r="AA36" s="758"/>
      <c r="AB36" s="758"/>
    </row>
    <row r="37" spans="2:28" ht="20.100000000000001" customHeight="1">
      <c r="B37" s="758" t="s">
        <v>2232</v>
      </c>
      <c r="C37" s="758"/>
      <c r="D37" s="758"/>
      <c r="E37" s="758"/>
      <c r="F37" s="758"/>
      <c r="G37" s="758"/>
      <c r="H37" s="758"/>
      <c r="I37" s="758"/>
      <c r="J37" s="758"/>
      <c r="K37" s="758"/>
      <c r="L37" s="758"/>
      <c r="M37" s="758"/>
      <c r="N37" s="758"/>
      <c r="O37" s="758"/>
      <c r="P37" s="758"/>
      <c r="Q37" s="758"/>
      <c r="R37" s="758"/>
      <c r="S37" s="758"/>
      <c r="T37" s="758"/>
      <c r="U37" s="758"/>
      <c r="V37" s="758"/>
      <c r="W37" s="758"/>
      <c r="X37" s="758"/>
      <c r="Y37" s="758"/>
      <c r="Z37" s="758"/>
      <c r="AA37" s="758"/>
      <c r="AB37" s="758"/>
    </row>
    <row r="38" spans="2:28" ht="20.100000000000001" customHeight="1">
      <c r="B38" s="758" t="s">
        <v>2233</v>
      </c>
      <c r="C38" s="758"/>
      <c r="D38" s="758"/>
      <c r="E38" s="758"/>
      <c r="F38" s="758"/>
      <c r="G38" s="758"/>
      <c r="H38" s="758"/>
      <c r="I38" s="758"/>
      <c r="J38" s="758"/>
      <c r="K38" s="758"/>
      <c r="L38" s="758"/>
      <c r="M38" s="758"/>
      <c r="N38" s="758"/>
      <c r="O38" s="758"/>
      <c r="P38" s="758"/>
      <c r="Q38" s="758"/>
      <c r="R38" s="758"/>
      <c r="S38" s="758"/>
      <c r="T38" s="758"/>
      <c r="U38" s="758"/>
      <c r="V38" s="758"/>
      <c r="W38" s="758"/>
      <c r="X38" s="758"/>
      <c r="Y38" s="758"/>
      <c r="Z38" s="758"/>
      <c r="AA38" s="758"/>
      <c r="AB38" s="758"/>
    </row>
    <row r="39" spans="2:28" ht="20.100000000000001" customHeight="1">
      <c r="B39" s="758" t="s">
        <v>2234</v>
      </c>
      <c r="C39" s="758"/>
      <c r="D39" s="758"/>
      <c r="E39" s="758"/>
      <c r="F39" s="758"/>
      <c r="G39" s="758"/>
      <c r="H39" s="758"/>
      <c r="I39" s="758"/>
      <c r="J39" s="758"/>
      <c r="K39" s="758"/>
      <c r="L39" s="758"/>
      <c r="M39" s="758"/>
      <c r="N39" s="758"/>
      <c r="O39" s="758"/>
      <c r="P39" s="758"/>
      <c r="Q39" s="758"/>
      <c r="R39" s="758"/>
      <c r="S39" s="758"/>
      <c r="T39" s="758"/>
      <c r="U39" s="758"/>
      <c r="V39" s="758"/>
      <c r="W39" s="758"/>
      <c r="X39" s="758"/>
      <c r="Y39" s="758"/>
      <c r="Z39" s="758"/>
      <c r="AA39" s="758"/>
      <c r="AB39" s="758"/>
    </row>
    <row r="40" spans="2:28" ht="20.100000000000001" customHeight="1">
      <c r="B40" s="758" t="s">
        <v>2235</v>
      </c>
      <c r="C40" s="758"/>
      <c r="D40" s="758"/>
      <c r="E40" s="758"/>
      <c r="F40" s="758"/>
      <c r="G40" s="758"/>
      <c r="H40" s="758"/>
      <c r="I40" s="758"/>
      <c r="J40" s="758"/>
      <c r="K40" s="758"/>
      <c r="L40" s="758"/>
      <c r="M40" s="758"/>
      <c r="N40" s="758"/>
      <c r="O40" s="758"/>
      <c r="P40" s="758"/>
      <c r="Q40" s="758"/>
      <c r="R40" s="758"/>
      <c r="S40" s="758"/>
      <c r="T40" s="758"/>
      <c r="U40" s="758"/>
      <c r="V40" s="758"/>
      <c r="W40" s="758"/>
      <c r="X40" s="758"/>
      <c r="Y40" s="758"/>
      <c r="Z40" s="758"/>
      <c r="AA40" s="758"/>
      <c r="AB40" s="758"/>
    </row>
    <row r="41" spans="2:28" ht="24.75" customHeight="1">
      <c r="B41" s="758" t="s">
        <v>2236</v>
      </c>
      <c r="C41" s="758"/>
      <c r="D41" s="758"/>
      <c r="E41" s="758"/>
      <c r="F41" s="758"/>
      <c r="G41" s="758"/>
      <c r="H41" s="758"/>
      <c r="I41" s="758"/>
      <c r="J41" s="758"/>
      <c r="K41" s="758"/>
      <c r="L41" s="758"/>
      <c r="M41" s="758"/>
      <c r="N41" s="758"/>
      <c r="O41" s="758"/>
      <c r="P41" s="758"/>
      <c r="Q41" s="758"/>
      <c r="R41" s="758"/>
      <c r="S41" s="758"/>
      <c r="T41" s="758"/>
      <c r="U41" s="758"/>
      <c r="V41" s="758"/>
      <c r="W41" s="758"/>
      <c r="X41" s="758"/>
      <c r="Y41" s="758"/>
      <c r="Z41" s="758"/>
      <c r="AA41" s="758"/>
      <c r="AB41" s="758"/>
    </row>
    <row r="43" spans="2:28" ht="20.100000000000001" customHeight="1">
      <c r="B43" s="759" t="s">
        <v>2237</v>
      </c>
      <c r="C43" s="759"/>
      <c r="D43" s="759"/>
      <c r="E43" s="759"/>
      <c r="F43" s="759"/>
      <c r="G43" s="759"/>
      <c r="H43" s="759"/>
      <c r="I43" s="759"/>
      <c r="J43" s="759"/>
      <c r="K43" s="759"/>
      <c r="L43" s="759"/>
      <c r="M43" s="759"/>
      <c r="N43" s="759"/>
      <c r="O43" s="759"/>
      <c r="P43" s="759"/>
      <c r="Q43" s="759"/>
      <c r="R43" s="759"/>
      <c r="S43" s="759"/>
      <c r="T43" s="759"/>
      <c r="U43" s="759"/>
      <c r="V43" s="759"/>
      <c r="W43" s="759"/>
      <c r="X43" s="759"/>
      <c r="Y43" s="759"/>
      <c r="Z43" s="759"/>
      <c r="AA43" s="759"/>
      <c r="AB43" s="759"/>
    </row>
    <row r="44" spans="2:28" ht="20.100000000000001" customHeight="1">
      <c r="B44" s="758" t="s">
        <v>2238</v>
      </c>
      <c r="C44" s="758"/>
      <c r="D44" s="758"/>
      <c r="E44" s="758"/>
      <c r="F44" s="758"/>
      <c r="G44" s="758"/>
      <c r="H44" s="758"/>
      <c r="I44" s="758"/>
      <c r="J44" s="758"/>
      <c r="K44" s="758"/>
      <c r="L44" s="758"/>
      <c r="M44" s="758"/>
      <c r="N44" s="758"/>
      <c r="O44" s="758"/>
      <c r="P44" s="758"/>
      <c r="Q44" s="758"/>
      <c r="R44" s="758"/>
      <c r="S44" s="758"/>
      <c r="T44" s="758"/>
      <c r="U44" s="758"/>
      <c r="V44" s="758"/>
      <c r="W44" s="758"/>
      <c r="X44" s="758"/>
      <c r="Y44" s="758"/>
      <c r="Z44" s="758"/>
      <c r="AA44" s="758"/>
      <c r="AB44" s="758"/>
    </row>
    <row r="45" spans="2:28" ht="20.100000000000001" customHeight="1">
      <c r="B45" s="758" t="s">
        <v>2206</v>
      </c>
      <c r="C45" s="758"/>
      <c r="D45" s="758"/>
      <c r="E45" s="758"/>
      <c r="F45" s="758"/>
      <c r="G45" s="758"/>
      <c r="H45" s="758"/>
      <c r="I45" s="758"/>
      <c r="J45" s="758"/>
      <c r="K45" s="758"/>
      <c r="L45" s="758"/>
      <c r="M45" s="758"/>
      <c r="N45" s="758"/>
      <c r="O45" s="758"/>
      <c r="P45" s="758"/>
      <c r="Q45" s="758"/>
      <c r="R45" s="758"/>
      <c r="S45" s="758"/>
      <c r="T45" s="758"/>
      <c r="U45" s="758"/>
      <c r="V45" s="758"/>
      <c r="W45" s="758"/>
      <c r="X45" s="758"/>
      <c r="Y45" s="758"/>
      <c r="Z45" s="758"/>
      <c r="AA45" s="758"/>
      <c r="AB45" s="758"/>
    </row>
    <row r="46" spans="2:28" ht="20.100000000000001" customHeight="1">
      <c r="B46" s="758" t="s">
        <v>2207</v>
      </c>
      <c r="C46" s="758"/>
      <c r="D46" s="758"/>
      <c r="E46" s="758"/>
      <c r="F46" s="758"/>
      <c r="G46" s="758"/>
      <c r="H46" s="758"/>
      <c r="I46" s="758"/>
      <c r="J46" s="758"/>
      <c r="K46" s="758"/>
      <c r="L46" s="758"/>
      <c r="M46" s="758"/>
      <c r="N46" s="758"/>
      <c r="O46" s="758"/>
      <c r="P46" s="758"/>
      <c r="Q46" s="758"/>
      <c r="R46" s="758"/>
      <c r="S46" s="758"/>
      <c r="T46" s="758"/>
      <c r="U46" s="758"/>
      <c r="V46" s="758"/>
      <c r="W46" s="758"/>
      <c r="X46" s="758"/>
      <c r="Y46" s="758"/>
      <c r="Z46" s="758"/>
      <c r="AA46" s="758"/>
      <c r="AB46" s="758"/>
    </row>
    <row r="47" spans="2:28" ht="20.100000000000001" customHeight="1">
      <c r="B47" s="758" t="s">
        <v>2208</v>
      </c>
      <c r="C47" s="758"/>
      <c r="D47" s="758"/>
      <c r="E47" s="758"/>
      <c r="F47" s="758"/>
      <c r="G47" s="758"/>
      <c r="H47" s="758"/>
      <c r="I47" s="758"/>
      <c r="J47" s="758"/>
      <c r="K47" s="758"/>
      <c r="L47" s="758"/>
      <c r="M47" s="758"/>
      <c r="N47" s="758"/>
      <c r="O47" s="758"/>
      <c r="P47" s="758"/>
      <c r="Q47" s="758"/>
      <c r="R47" s="758"/>
      <c r="S47" s="758"/>
      <c r="T47" s="758"/>
      <c r="U47" s="758"/>
      <c r="V47" s="758"/>
      <c r="W47" s="758"/>
      <c r="X47" s="758"/>
      <c r="Y47" s="758"/>
      <c r="Z47" s="758"/>
      <c r="AA47" s="758"/>
      <c r="AB47" s="758"/>
    </row>
    <row r="48" spans="2:28" ht="20.100000000000001" customHeight="1">
      <c r="B48" s="758" t="s">
        <v>2209</v>
      </c>
      <c r="C48" s="758"/>
      <c r="D48" s="758"/>
      <c r="E48" s="758"/>
      <c r="F48" s="758"/>
      <c r="G48" s="758"/>
      <c r="H48" s="758"/>
      <c r="I48" s="758"/>
      <c r="J48" s="758"/>
      <c r="K48" s="758"/>
      <c r="L48" s="758"/>
      <c r="M48" s="758"/>
      <c r="N48" s="758"/>
      <c r="O48" s="758"/>
      <c r="P48" s="758"/>
      <c r="Q48" s="758"/>
      <c r="R48" s="758"/>
      <c r="S48" s="758"/>
      <c r="T48" s="758"/>
      <c r="U48" s="758"/>
      <c r="V48" s="758"/>
      <c r="W48" s="758"/>
      <c r="X48" s="758"/>
      <c r="Y48" s="758"/>
      <c r="Z48" s="758"/>
      <c r="AA48" s="758"/>
      <c r="AB48" s="758"/>
    </row>
    <row r="49" spans="2:28" ht="20.100000000000001" customHeight="1">
      <c r="B49" s="758" t="s">
        <v>2210</v>
      </c>
      <c r="C49" s="758"/>
      <c r="D49" s="758"/>
      <c r="E49" s="758"/>
      <c r="F49" s="758"/>
      <c r="G49" s="758"/>
      <c r="H49" s="758"/>
      <c r="I49" s="758"/>
      <c r="J49" s="758"/>
      <c r="K49" s="758"/>
      <c r="L49" s="758"/>
      <c r="M49" s="758"/>
      <c r="N49" s="758"/>
      <c r="O49" s="758"/>
      <c r="P49" s="758"/>
      <c r="Q49" s="758"/>
      <c r="R49" s="758"/>
      <c r="S49" s="758"/>
      <c r="T49" s="758"/>
      <c r="U49" s="758"/>
      <c r="V49" s="758"/>
      <c r="W49" s="758"/>
      <c r="X49" s="758"/>
      <c r="Y49" s="758"/>
      <c r="Z49" s="758"/>
      <c r="AA49" s="758"/>
      <c r="AB49" s="758"/>
    </row>
    <row r="50" spans="2:28" ht="26.25" customHeight="1">
      <c r="B50" s="758" t="s">
        <v>2211</v>
      </c>
      <c r="C50" s="758"/>
      <c r="D50" s="758"/>
      <c r="E50" s="758"/>
      <c r="F50" s="758"/>
      <c r="G50" s="758"/>
      <c r="H50" s="758"/>
      <c r="I50" s="758"/>
      <c r="J50" s="758"/>
      <c r="K50" s="758"/>
      <c r="L50" s="758"/>
      <c r="M50" s="758"/>
      <c r="N50" s="758"/>
      <c r="O50" s="758"/>
      <c r="P50" s="758"/>
      <c r="Q50" s="758"/>
      <c r="R50" s="758"/>
      <c r="S50" s="758"/>
      <c r="T50" s="758"/>
      <c r="U50" s="758"/>
      <c r="V50" s="758"/>
      <c r="W50" s="758"/>
      <c r="X50" s="758"/>
      <c r="Y50" s="758"/>
      <c r="Z50" s="758"/>
      <c r="AA50" s="758"/>
      <c r="AB50" s="758"/>
    </row>
    <row r="51" spans="2:28" ht="24.75" customHeight="1">
      <c r="B51" s="758" t="s">
        <v>2212</v>
      </c>
      <c r="C51" s="758"/>
      <c r="D51" s="758"/>
      <c r="E51" s="758"/>
      <c r="F51" s="758"/>
      <c r="G51" s="758"/>
      <c r="H51" s="758"/>
      <c r="I51" s="758"/>
      <c r="J51" s="758"/>
      <c r="K51" s="758"/>
      <c r="L51" s="758"/>
      <c r="M51" s="758"/>
      <c r="N51" s="758"/>
      <c r="O51" s="758"/>
      <c r="P51" s="758"/>
      <c r="Q51" s="758"/>
      <c r="R51" s="758"/>
      <c r="S51" s="758"/>
      <c r="T51" s="758"/>
      <c r="U51" s="758"/>
      <c r="V51" s="758"/>
      <c r="W51" s="758"/>
      <c r="X51" s="758"/>
      <c r="Y51" s="758"/>
      <c r="Z51" s="758"/>
      <c r="AA51" s="758"/>
      <c r="AB51" s="758"/>
    </row>
    <row r="52" spans="2:28" ht="20.100000000000001" customHeight="1">
      <c r="B52" s="758" t="s">
        <v>2213</v>
      </c>
      <c r="C52" s="758"/>
      <c r="D52" s="758"/>
      <c r="E52" s="758"/>
      <c r="F52" s="758"/>
      <c r="G52" s="758"/>
      <c r="H52" s="758"/>
      <c r="I52" s="758"/>
      <c r="J52" s="758"/>
      <c r="K52" s="758"/>
      <c r="L52" s="758"/>
      <c r="M52" s="758"/>
      <c r="N52" s="758"/>
      <c r="O52" s="758"/>
      <c r="P52" s="758"/>
      <c r="Q52" s="758"/>
      <c r="R52" s="758"/>
      <c r="S52" s="758"/>
      <c r="T52" s="758"/>
      <c r="U52" s="758"/>
      <c r="V52" s="758"/>
      <c r="W52" s="758"/>
      <c r="X52" s="758"/>
      <c r="Y52" s="758"/>
      <c r="Z52" s="758"/>
      <c r="AA52" s="758"/>
      <c r="AB52" s="758"/>
    </row>
    <row r="53" spans="2:28" ht="20.100000000000001" customHeight="1">
      <c r="B53" s="758" t="s">
        <v>2214</v>
      </c>
      <c r="C53" s="758"/>
      <c r="D53" s="758"/>
      <c r="E53" s="758"/>
      <c r="F53" s="758"/>
      <c r="G53" s="758"/>
      <c r="H53" s="758"/>
      <c r="I53" s="758"/>
      <c r="J53" s="758"/>
      <c r="K53" s="758"/>
      <c r="L53" s="758"/>
      <c r="M53" s="758"/>
      <c r="N53" s="758"/>
      <c r="O53" s="758"/>
      <c r="P53" s="758"/>
      <c r="Q53" s="758"/>
      <c r="R53" s="758"/>
      <c r="S53" s="758"/>
      <c r="T53" s="758"/>
      <c r="U53" s="758"/>
      <c r="V53" s="758"/>
      <c r="W53" s="758"/>
      <c r="X53" s="758"/>
      <c r="Y53" s="758"/>
      <c r="Z53" s="758"/>
      <c r="AA53" s="758"/>
      <c r="AB53" s="758"/>
    </row>
    <row r="54" spans="2:28" ht="20.100000000000001" customHeight="1">
      <c r="B54" s="758" t="s">
        <v>2215</v>
      </c>
      <c r="C54" s="758"/>
      <c r="D54" s="758"/>
      <c r="E54" s="758"/>
      <c r="F54" s="758"/>
      <c r="G54" s="758"/>
      <c r="H54" s="758"/>
      <c r="I54" s="758"/>
      <c r="J54" s="758"/>
      <c r="K54" s="758"/>
      <c r="L54" s="758"/>
      <c r="M54" s="758"/>
      <c r="N54" s="758"/>
      <c r="O54" s="758"/>
      <c r="P54" s="758"/>
      <c r="Q54" s="758"/>
      <c r="R54" s="758"/>
      <c r="S54" s="758"/>
      <c r="T54" s="758"/>
      <c r="U54" s="758"/>
      <c r="V54" s="758"/>
      <c r="W54" s="758"/>
      <c r="X54" s="758"/>
      <c r="Y54" s="758"/>
      <c r="Z54" s="758"/>
      <c r="AA54" s="758"/>
      <c r="AB54" s="758"/>
    </row>
    <row r="55" spans="2:28" ht="20.100000000000001" customHeight="1">
      <c r="B55" s="758" t="s">
        <v>2216</v>
      </c>
      <c r="C55" s="758"/>
      <c r="D55" s="758"/>
      <c r="E55" s="758"/>
      <c r="F55" s="758"/>
      <c r="G55" s="758"/>
      <c r="H55" s="758"/>
      <c r="I55" s="758"/>
      <c r="J55" s="758"/>
      <c r="K55" s="758"/>
      <c r="L55" s="758"/>
      <c r="M55" s="758"/>
      <c r="N55" s="758"/>
      <c r="O55" s="758"/>
      <c r="P55" s="758"/>
      <c r="Q55" s="758"/>
      <c r="R55" s="758"/>
      <c r="S55" s="758"/>
      <c r="T55" s="758"/>
      <c r="U55" s="758"/>
      <c r="V55" s="758"/>
      <c r="W55" s="758"/>
      <c r="X55" s="758"/>
      <c r="Y55" s="758"/>
      <c r="Z55" s="758"/>
      <c r="AA55" s="758"/>
      <c r="AB55" s="758"/>
    </row>
    <row r="56" spans="2:28" ht="20.100000000000001" customHeight="1">
      <c r="B56" s="758" t="s">
        <v>2217</v>
      </c>
      <c r="C56" s="758"/>
      <c r="D56" s="758"/>
      <c r="E56" s="758"/>
      <c r="F56" s="758"/>
      <c r="G56" s="758"/>
      <c r="H56" s="758"/>
      <c r="I56" s="758"/>
      <c r="J56" s="758"/>
      <c r="K56" s="758"/>
      <c r="L56" s="758"/>
      <c r="M56" s="758"/>
      <c r="N56" s="758"/>
      <c r="O56" s="758"/>
      <c r="P56" s="758"/>
      <c r="Q56" s="758"/>
      <c r="R56" s="758"/>
      <c r="S56" s="758"/>
      <c r="T56" s="758"/>
      <c r="U56" s="758"/>
      <c r="V56" s="758"/>
      <c r="W56" s="758"/>
      <c r="X56" s="758"/>
      <c r="Y56" s="758"/>
      <c r="Z56" s="758"/>
      <c r="AA56" s="758"/>
      <c r="AB56" s="758"/>
    </row>
    <row r="57" spans="2:28" ht="20.100000000000001" customHeight="1">
      <c r="B57" s="758" t="s">
        <v>2218</v>
      </c>
      <c r="C57" s="758"/>
      <c r="D57" s="758"/>
      <c r="E57" s="758"/>
      <c r="F57" s="758"/>
      <c r="G57" s="758"/>
      <c r="H57" s="758"/>
      <c r="I57" s="758"/>
      <c r="J57" s="758"/>
      <c r="K57" s="758"/>
      <c r="L57" s="758"/>
      <c r="M57" s="758"/>
      <c r="N57" s="758"/>
      <c r="O57" s="758"/>
      <c r="P57" s="758"/>
      <c r="Q57" s="758"/>
      <c r="R57" s="758"/>
      <c r="S57" s="758"/>
      <c r="T57" s="758"/>
      <c r="U57" s="758"/>
      <c r="V57" s="758"/>
      <c r="W57" s="758"/>
      <c r="X57" s="758"/>
      <c r="Y57" s="758"/>
      <c r="Z57" s="758"/>
      <c r="AA57" s="758"/>
      <c r="AB57" s="758"/>
    </row>
    <row r="58" spans="2:28" ht="20.100000000000001" customHeight="1">
      <c r="B58" s="758" t="s">
        <v>2219</v>
      </c>
      <c r="C58" s="758"/>
      <c r="D58" s="758"/>
      <c r="E58" s="758"/>
      <c r="F58" s="758"/>
      <c r="G58" s="758"/>
      <c r="H58" s="758"/>
      <c r="I58" s="758"/>
      <c r="J58" s="758"/>
      <c r="K58" s="758"/>
      <c r="L58" s="758"/>
      <c r="M58" s="758"/>
      <c r="N58" s="758"/>
      <c r="O58" s="758"/>
      <c r="P58" s="758"/>
      <c r="Q58" s="758"/>
      <c r="R58" s="758"/>
      <c r="S58" s="758"/>
      <c r="T58" s="758"/>
      <c r="U58" s="758"/>
      <c r="V58" s="758"/>
      <c r="W58" s="758"/>
      <c r="X58" s="758"/>
      <c r="Y58" s="758"/>
      <c r="Z58" s="758"/>
      <c r="AA58" s="758"/>
      <c r="AB58" s="758"/>
    </row>
    <row r="59" spans="2:28" ht="20.100000000000001" customHeight="1">
      <c r="B59" s="758" t="s">
        <v>2220</v>
      </c>
      <c r="C59" s="758"/>
      <c r="D59" s="758"/>
      <c r="E59" s="758"/>
      <c r="F59" s="758"/>
      <c r="G59" s="758"/>
      <c r="H59" s="758"/>
      <c r="I59" s="758"/>
      <c r="J59" s="758"/>
      <c r="K59" s="758"/>
      <c r="L59" s="758"/>
      <c r="M59" s="758"/>
      <c r="N59" s="758"/>
      <c r="O59" s="758"/>
      <c r="P59" s="758"/>
      <c r="Q59" s="758"/>
      <c r="R59" s="758"/>
      <c r="S59" s="758"/>
      <c r="T59" s="758"/>
      <c r="U59" s="758"/>
      <c r="V59" s="758"/>
      <c r="W59" s="758"/>
      <c r="X59" s="758"/>
      <c r="Y59" s="758"/>
      <c r="Z59" s="758"/>
      <c r="AA59" s="758"/>
      <c r="AB59" s="758"/>
    </row>
    <row r="61" spans="2:28" ht="20.100000000000001" customHeight="1">
      <c r="B61" s="759" t="s">
        <v>2239</v>
      </c>
      <c r="C61" s="759"/>
      <c r="D61" s="759"/>
      <c r="E61" s="759"/>
      <c r="F61" s="759"/>
      <c r="G61" s="759"/>
      <c r="H61" s="759"/>
      <c r="I61" s="759"/>
      <c r="J61" s="759"/>
      <c r="K61" s="759"/>
      <c r="L61" s="759"/>
      <c r="M61" s="759"/>
      <c r="N61" s="759"/>
      <c r="O61" s="759"/>
      <c r="P61" s="759"/>
      <c r="Q61" s="759"/>
      <c r="R61" s="759"/>
      <c r="S61" s="759"/>
      <c r="T61" s="759"/>
      <c r="U61" s="759"/>
      <c r="V61" s="759"/>
      <c r="W61" s="759"/>
      <c r="X61" s="759"/>
      <c r="Y61" s="759"/>
      <c r="Z61" s="759"/>
      <c r="AA61" s="759"/>
      <c r="AB61" s="759"/>
    </row>
    <row r="62" spans="2:28" ht="20.100000000000001" customHeight="1">
      <c r="B62" s="758" t="s">
        <v>2240</v>
      </c>
      <c r="C62" s="758"/>
      <c r="D62" s="758"/>
      <c r="E62" s="758"/>
      <c r="F62" s="758"/>
      <c r="G62" s="758"/>
      <c r="H62" s="758"/>
      <c r="I62" s="758"/>
      <c r="J62" s="758"/>
      <c r="K62" s="758"/>
      <c r="L62" s="758"/>
      <c r="M62" s="758"/>
      <c r="N62" s="758"/>
      <c r="O62" s="758"/>
      <c r="P62" s="758"/>
      <c r="Q62" s="758"/>
      <c r="R62" s="758"/>
      <c r="S62" s="758"/>
      <c r="T62" s="758"/>
      <c r="U62" s="758"/>
      <c r="V62" s="758"/>
      <c r="W62" s="758"/>
      <c r="X62" s="758"/>
      <c r="Y62" s="758"/>
      <c r="Z62" s="758"/>
      <c r="AA62" s="758"/>
      <c r="AB62" s="758"/>
    </row>
    <row r="63" spans="2:28" ht="20.100000000000001" customHeight="1">
      <c r="B63" s="758" t="s">
        <v>2206</v>
      </c>
      <c r="C63" s="758"/>
      <c r="D63" s="758"/>
      <c r="E63" s="758"/>
      <c r="F63" s="758"/>
      <c r="G63" s="758"/>
      <c r="H63" s="758"/>
      <c r="I63" s="758"/>
      <c r="J63" s="758"/>
      <c r="K63" s="758"/>
      <c r="L63" s="758"/>
      <c r="M63" s="758"/>
      <c r="N63" s="758"/>
      <c r="O63" s="758"/>
      <c r="P63" s="758"/>
      <c r="Q63" s="758"/>
      <c r="R63" s="758"/>
      <c r="S63" s="758"/>
      <c r="T63" s="758"/>
      <c r="U63" s="758"/>
      <c r="V63" s="758"/>
      <c r="W63" s="758"/>
      <c r="X63" s="758"/>
      <c r="Y63" s="758"/>
      <c r="Z63" s="758"/>
      <c r="AA63" s="758"/>
      <c r="AB63" s="758"/>
    </row>
    <row r="64" spans="2:28" ht="20.100000000000001" customHeight="1">
      <c r="B64" s="758" t="s">
        <v>2207</v>
      </c>
      <c r="C64" s="758"/>
      <c r="D64" s="758"/>
      <c r="E64" s="758"/>
      <c r="F64" s="758"/>
      <c r="G64" s="758"/>
      <c r="H64" s="758"/>
      <c r="I64" s="758"/>
      <c r="J64" s="758"/>
      <c r="K64" s="758"/>
      <c r="L64" s="758"/>
      <c r="M64" s="758"/>
      <c r="N64" s="758"/>
      <c r="O64" s="758"/>
      <c r="P64" s="758"/>
      <c r="Q64" s="758"/>
      <c r="R64" s="758"/>
      <c r="S64" s="758"/>
      <c r="T64" s="758"/>
      <c r="U64" s="758"/>
      <c r="V64" s="758"/>
      <c r="W64" s="758"/>
      <c r="X64" s="758"/>
      <c r="Y64" s="758"/>
      <c r="Z64" s="758"/>
      <c r="AA64" s="758"/>
      <c r="AB64" s="758"/>
    </row>
    <row r="65" spans="2:28" ht="20.100000000000001" customHeight="1">
      <c r="B65" s="758" t="s">
        <v>2241</v>
      </c>
      <c r="C65" s="758"/>
      <c r="D65" s="758"/>
      <c r="E65" s="758"/>
      <c r="F65" s="758"/>
      <c r="G65" s="758"/>
      <c r="H65" s="758"/>
      <c r="I65" s="758"/>
      <c r="J65" s="758"/>
      <c r="K65" s="758"/>
      <c r="L65" s="758"/>
      <c r="M65" s="758"/>
      <c r="N65" s="758"/>
      <c r="O65" s="758"/>
      <c r="P65" s="758"/>
      <c r="Q65" s="758"/>
      <c r="R65" s="758"/>
      <c r="S65" s="758"/>
      <c r="T65" s="758"/>
      <c r="U65" s="758"/>
      <c r="V65" s="758"/>
      <c r="W65" s="758"/>
      <c r="X65" s="758"/>
      <c r="Y65" s="758"/>
      <c r="Z65" s="758"/>
      <c r="AA65" s="758"/>
      <c r="AB65" s="758"/>
    </row>
    <row r="66" spans="2:28" ht="20.100000000000001" customHeight="1">
      <c r="B66" s="758" t="s">
        <v>2242</v>
      </c>
      <c r="C66" s="758"/>
      <c r="D66" s="758"/>
      <c r="E66" s="758"/>
      <c r="F66" s="758"/>
      <c r="G66" s="758"/>
      <c r="H66" s="758"/>
      <c r="I66" s="758"/>
      <c r="J66" s="758"/>
      <c r="K66" s="758"/>
      <c r="L66" s="758"/>
      <c r="M66" s="758"/>
      <c r="N66" s="758"/>
      <c r="O66" s="758"/>
      <c r="P66" s="758"/>
      <c r="Q66" s="758"/>
      <c r="R66" s="758"/>
      <c r="S66" s="758"/>
      <c r="T66" s="758"/>
      <c r="U66" s="758"/>
      <c r="V66" s="758"/>
      <c r="W66" s="758"/>
      <c r="X66" s="758"/>
      <c r="Y66" s="758"/>
      <c r="Z66" s="758"/>
      <c r="AA66" s="758"/>
      <c r="AB66" s="758"/>
    </row>
  </sheetData>
  <mergeCells count="59">
    <mergeCell ref="B2:AB3"/>
    <mergeCell ref="B7:AB7"/>
    <mergeCell ref="B8:AB8"/>
    <mergeCell ref="B9:AB9"/>
    <mergeCell ref="B10:AB10"/>
    <mergeCell ref="B11:AB11"/>
    <mergeCell ref="B12:AB12"/>
    <mergeCell ref="B13:AB13"/>
    <mergeCell ref="B14:AB14"/>
    <mergeCell ref="B15:AB15"/>
    <mergeCell ref="B16:AB16"/>
    <mergeCell ref="B17:AB17"/>
    <mergeCell ref="B18:AB18"/>
    <mergeCell ref="B19:AB19"/>
    <mergeCell ref="B20:AB20"/>
    <mergeCell ref="B21:AB21"/>
    <mergeCell ref="B30:AB30"/>
    <mergeCell ref="B31:AB31"/>
    <mergeCell ref="B32:AB32"/>
    <mergeCell ref="B22:AB22"/>
    <mergeCell ref="B23:AB23"/>
    <mergeCell ref="B24:AB24"/>
    <mergeCell ref="B27:AB27"/>
    <mergeCell ref="B25:AB25"/>
    <mergeCell ref="B26:AB26"/>
    <mergeCell ref="B43:AB43"/>
    <mergeCell ref="B44:AB44"/>
    <mergeCell ref="B45:AB45"/>
    <mergeCell ref="B38:AB38"/>
    <mergeCell ref="B39:AB39"/>
    <mergeCell ref="B40:AB40"/>
    <mergeCell ref="B41:AB41"/>
    <mergeCell ref="B33:AB33"/>
    <mergeCell ref="B34:AB34"/>
    <mergeCell ref="B35:AB35"/>
    <mergeCell ref="B36:AB36"/>
    <mergeCell ref="B37:AB37"/>
    <mergeCell ref="B28:AB28"/>
    <mergeCell ref="B29:AB29"/>
    <mergeCell ref="B46:AB46"/>
    <mergeCell ref="B47:AB47"/>
    <mergeCell ref="B48:AB48"/>
    <mergeCell ref="B49:AB49"/>
    <mergeCell ref="B50:AB50"/>
    <mergeCell ref="B51:AB51"/>
    <mergeCell ref="B52:AB52"/>
    <mergeCell ref="B53:AB53"/>
    <mergeCell ref="B54:AB54"/>
    <mergeCell ref="B55:AB55"/>
    <mergeCell ref="B56:AB56"/>
    <mergeCell ref="B57:AB57"/>
    <mergeCell ref="B58:AB58"/>
    <mergeCell ref="B59:AB59"/>
    <mergeCell ref="B61:AB61"/>
    <mergeCell ref="B62:AB62"/>
    <mergeCell ref="B63:AB63"/>
    <mergeCell ref="B64:AB64"/>
    <mergeCell ref="B65:AB65"/>
    <mergeCell ref="B66:AB66"/>
  </mergeCells>
  <pageMargins left="0.70866141732283472" right="0.70866141732283472" top="0.74803149606299213" bottom="0.74803149606299213" header="0.31496062992125984" footer="0.31496062992125984"/>
  <pageSetup scale="80" orientation="portrait" r:id="rId1"/>
  <headerFooter>
    <oddHeader>&amp;L&amp;F  &amp;14&amp;A &amp;10 &amp;P</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51"/>
  <sheetViews>
    <sheetView zoomScale="120" zoomScaleNormal="120" workbookViewId="0">
      <selection activeCell="B1" sqref="B1:AD1"/>
    </sheetView>
  </sheetViews>
  <sheetFormatPr baseColWidth="10" defaultColWidth="3.7109375" defaultRowHeight="20.100000000000001" customHeight="1"/>
  <cols>
    <col min="1" max="1" width="3.7109375" style="340"/>
    <col min="2" max="16384" width="3.7109375" style="85"/>
  </cols>
  <sheetData>
    <row r="1" spans="2:26" ht="12.75" customHeight="1"/>
    <row r="2" spans="2:26" ht="20.100000000000001" customHeight="1">
      <c r="B2" s="773" t="s">
        <v>1264</v>
      </c>
      <c r="C2" s="773"/>
      <c r="D2" s="773"/>
      <c r="E2" s="773"/>
      <c r="F2" s="773"/>
      <c r="G2" s="773"/>
      <c r="H2" s="773"/>
      <c r="I2" s="773"/>
      <c r="J2" s="773"/>
      <c r="K2" s="773"/>
      <c r="L2" s="773"/>
      <c r="M2" s="773"/>
      <c r="N2" s="773"/>
      <c r="O2" s="773"/>
      <c r="P2" s="773"/>
      <c r="Q2" s="773"/>
      <c r="R2" s="773"/>
      <c r="S2" s="773"/>
      <c r="T2" s="773"/>
      <c r="U2" s="773"/>
      <c r="V2" s="773"/>
      <c r="W2" s="773"/>
      <c r="X2" s="773"/>
      <c r="Y2" s="773"/>
      <c r="Z2" s="367"/>
    </row>
    <row r="3" spans="2:26" ht="13.5" customHeight="1">
      <c r="B3" s="773"/>
      <c r="C3" s="773"/>
      <c r="D3" s="773"/>
      <c r="E3" s="773"/>
      <c r="F3" s="773"/>
      <c r="G3" s="773"/>
      <c r="H3" s="773"/>
      <c r="I3" s="773"/>
      <c r="J3" s="773"/>
      <c r="K3" s="773"/>
      <c r="L3" s="773"/>
      <c r="M3" s="773"/>
      <c r="N3" s="773"/>
      <c r="O3" s="773"/>
      <c r="P3" s="773"/>
      <c r="Q3" s="773"/>
      <c r="R3" s="773"/>
      <c r="S3" s="773"/>
      <c r="T3" s="773"/>
      <c r="U3" s="773"/>
      <c r="V3" s="773"/>
      <c r="W3" s="773"/>
      <c r="X3" s="773"/>
      <c r="Y3" s="773"/>
      <c r="Z3" s="367"/>
    </row>
    <row r="4" spans="2:26" ht="13.5" customHeight="1">
      <c r="B4" s="367"/>
      <c r="C4" s="367"/>
      <c r="D4" s="367"/>
      <c r="E4" s="367"/>
      <c r="F4" s="367"/>
      <c r="G4" s="367"/>
      <c r="H4" s="367"/>
      <c r="I4" s="367"/>
      <c r="J4" s="367"/>
      <c r="K4" s="367"/>
      <c r="L4" s="367"/>
      <c r="M4" s="367"/>
      <c r="N4" s="367"/>
      <c r="O4" s="367"/>
      <c r="P4" s="367"/>
      <c r="Q4" s="367"/>
      <c r="R4" s="367"/>
      <c r="S4" s="367"/>
      <c r="T4" s="367"/>
      <c r="U4" s="367"/>
      <c r="V4" s="367"/>
      <c r="W4" s="367"/>
      <c r="X4" s="367"/>
      <c r="Y4" s="367"/>
      <c r="Z4" s="367"/>
    </row>
    <row r="5" spans="2:26" ht="13.5" customHeight="1">
      <c r="B5" s="368" t="s">
        <v>1265</v>
      </c>
      <c r="C5" s="774" t="s">
        <v>1266</v>
      </c>
      <c r="D5" s="774"/>
      <c r="E5" s="774"/>
      <c r="F5" s="774"/>
      <c r="G5" s="774"/>
      <c r="H5" s="774"/>
      <c r="I5" s="774"/>
      <c r="J5" s="774"/>
      <c r="K5" s="774"/>
      <c r="L5" s="774"/>
      <c r="M5" s="774"/>
      <c r="N5" s="241" t="s">
        <v>1267</v>
      </c>
      <c r="O5" s="240"/>
      <c r="P5" s="240"/>
      <c r="Q5" s="367"/>
      <c r="R5" s="367"/>
      <c r="S5" s="775" t="s">
        <v>518</v>
      </c>
      <c r="T5" s="775"/>
      <c r="U5" s="775"/>
      <c r="V5" s="775"/>
      <c r="W5" s="775"/>
      <c r="X5" s="775"/>
      <c r="Y5" s="775"/>
      <c r="Z5" s="367"/>
    </row>
    <row r="6" spans="2:26" ht="21" customHeight="1">
      <c r="B6" s="241" t="s">
        <v>1268</v>
      </c>
      <c r="C6" s="776"/>
      <c r="D6" s="776"/>
      <c r="E6" s="776"/>
      <c r="F6" s="776"/>
      <c r="G6" s="776"/>
      <c r="H6" s="776"/>
      <c r="I6" s="776"/>
      <c r="J6" s="776"/>
      <c r="K6" s="776"/>
      <c r="L6" s="776"/>
      <c r="M6" s="776"/>
      <c r="N6" s="241" t="s">
        <v>1269</v>
      </c>
      <c r="O6" s="367"/>
      <c r="P6" s="777" t="s">
        <v>506</v>
      </c>
      <c r="Q6" s="777"/>
      <c r="R6" s="777"/>
      <c r="S6" s="777"/>
      <c r="T6" s="777"/>
      <c r="U6" s="777"/>
      <c r="V6" s="777"/>
      <c r="W6" s="777"/>
      <c r="X6" s="777"/>
      <c r="Y6" s="777"/>
      <c r="Z6" s="367"/>
    </row>
    <row r="7" spans="2:26" ht="13.5" customHeight="1">
      <c r="B7" s="218" t="s">
        <v>1270</v>
      </c>
      <c r="C7" s="218"/>
      <c r="D7" s="218"/>
      <c r="E7" s="218"/>
      <c r="F7" s="218"/>
      <c r="G7" s="218"/>
      <c r="H7" s="218"/>
      <c r="I7" s="218"/>
      <c r="J7" s="218"/>
      <c r="K7" s="218"/>
      <c r="L7" s="367"/>
      <c r="M7" s="367"/>
      <c r="N7" s="367"/>
      <c r="O7" s="367"/>
      <c r="P7" s="367"/>
      <c r="Q7" s="367"/>
      <c r="R7" s="367"/>
      <c r="S7" s="367"/>
      <c r="T7" s="367"/>
      <c r="U7" s="367"/>
      <c r="V7" s="367"/>
      <c r="W7" s="367"/>
      <c r="X7" s="367"/>
      <c r="Y7" s="367"/>
      <c r="Z7" s="367"/>
    </row>
    <row r="8" spans="2:26" ht="13.5" customHeight="1">
      <c r="B8" s="218" t="s">
        <v>1271</v>
      </c>
      <c r="C8" s="367"/>
      <c r="D8" s="367"/>
      <c r="E8" s="367"/>
      <c r="F8" s="367"/>
      <c r="G8" s="367"/>
      <c r="H8" s="367"/>
      <c r="I8" s="367"/>
      <c r="J8" s="367"/>
      <c r="K8" s="367"/>
      <c r="L8" s="367"/>
      <c r="M8" s="367"/>
      <c r="N8" s="367"/>
      <c r="O8" s="367"/>
      <c r="P8" s="367"/>
      <c r="Q8" s="367"/>
      <c r="R8" s="367"/>
      <c r="S8" s="367"/>
      <c r="T8" s="367"/>
      <c r="U8" s="367"/>
      <c r="V8" s="367"/>
      <c r="W8" s="367"/>
      <c r="X8" s="367"/>
      <c r="Y8" s="367"/>
      <c r="Z8" s="367"/>
    </row>
    <row r="9" spans="2:26" ht="13.5" customHeight="1">
      <c r="B9" s="218" t="s">
        <v>1272</v>
      </c>
      <c r="C9" s="367"/>
      <c r="D9" s="367"/>
      <c r="E9" s="367"/>
      <c r="F9" s="367"/>
      <c r="G9" s="367"/>
      <c r="H9" s="367"/>
      <c r="I9" s="367"/>
      <c r="J9" s="367"/>
      <c r="K9" s="367"/>
      <c r="L9" s="367"/>
      <c r="M9" s="367"/>
      <c r="N9" s="367"/>
      <c r="O9" s="367"/>
      <c r="P9" s="367"/>
      <c r="Q9" s="367"/>
      <c r="R9" s="367"/>
      <c r="S9" s="367"/>
      <c r="T9" s="367"/>
      <c r="U9" s="367"/>
      <c r="V9" s="367"/>
      <c r="W9" s="367"/>
      <c r="X9" s="367"/>
      <c r="Y9" s="367"/>
      <c r="Z9" s="367"/>
    </row>
    <row r="10" spans="2:26" ht="13.5" customHeight="1">
      <c r="B10" s="367"/>
      <c r="C10" s="367"/>
      <c r="D10" s="367"/>
      <c r="E10" s="367"/>
      <c r="F10" s="367"/>
      <c r="G10" s="367"/>
      <c r="H10" s="367"/>
      <c r="I10" s="367"/>
      <c r="J10" s="367"/>
      <c r="K10" s="367"/>
      <c r="L10" s="367"/>
      <c r="M10" s="367"/>
      <c r="N10" s="367"/>
      <c r="O10" s="367"/>
      <c r="P10" s="367"/>
      <c r="Q10" s="367"/>
      <c r="R10" s="367"/>
      <c r="S10" s="367"/>
      <c r="T10" s="367"/>
      <c r="U10" s="367"/>
      <c r="V10" s="367"/>
      <c r="W10" s="367"/>
      <c r="X10" s="367"/>
      <c r="Y10" s="367"/>
      <c r="Z10" s="367"/>
    </row>
    <row r="11" spans="2:26" ht="13.5" customHeight="1">
      <c r="B11" s="766" t="s">
        <v>1273</v>
      </c>
      <c r="C11" s="766"/>
      <c r="D11" s="766"/>
      <c r="E11" s="766"/>
      <c r="F11" s="766"/>
      <c r="G11" s="766"/>
      <c r="H11" s="766"/>
      <c r="I11" s="766"/>
      <c r="J11" s="766"/>
      <c r="K11" s="766"/>
      <c r="L11" s="766"/>
      <c r="M11" s="766"/>
      <c r="N11" s="766"/>
      <c r="O11" s="766"/>
      <c r="P11" s="766"/>
      <c r="Q11" s="766"/>
      <c r="R11" s="766"/>
      <c r="S11" s="766"/>
      <c r="T11" s="766"/>
      <c r="U11" s="766"/>
      <c r="V11" s="766"/>
      <c r="W11" s="766"/>
      <c r="X11" s="766"/>
      <c r="Y11" s="766"/>
      <c r="Z11" s="367"/>
    </row>
    <row r="12" spans="2:26" ht="13.5" customHeight="1">
      <c r="B12" s="766"/>
      <c r="C12" s="766"/>
      <c r="D12" s="766"/>
      <c r="E12" s="766"/>
      <c r="F12" s="766"/>
      <c r="G12" s="766"/>
      <c r="H12" s="766"/>
      <c r="I12" s="766"/>
      <c r="J12" s="766"/>
      <c r="K12" s="766"/>
      <c r="L12" s="766"/>
      <c r="M12" s="766"/>
      <c r="N12" s="766"/>
      <c r="O12" s="766"/>
      <c r="P12" s="766"/>
      <c r="Q12" s="766"/>
      <c r="R12" s="766"/>
      <c r="S12" s="766"/>
      <c r="T12" s="766"/>
      <c r="U12" s="766"/>
      <c r="V12" s="766"/>
      <c r="W12" s="766"/>
      <c r="X12" s="766"/>
      <c r="Y12" s="766"/>
      <c r="Z12" s="367"/>
    </row>
    <row r="13" spans="2:26" ht="13.5" customHeight="1">
      <c r="B13" s="766"/>
      <c r="C13" s="766"/>
      <c r="D13" s="766"/>
      <c r="E13" s="766"/>
      <c r="F13" s="766"/>
      <c r="G13" s="766"/>
      <c r="H13" s="766"/>
      <c r="I13" s="766"/>
      <c r="J13" s="766"/>
      <c r="K13" s="766"/>
      <c r="L13" s="766"/>
      <c r="M13" s="766"/>
      <c r="N13" s="766"/>
      <c r="O13" s="766"/>
      <c r="P13" s="766"/>
      <c r="Q13" s="766"/>
      <c r="R13" s="766"/>
      <c r="S13" s="766"/>
      <c r="T13" s="766"/>
      <c r="U13" s="766"/>
      <c r="V13" s="766"/>
      <c r="W13" s="766"/>
      <c r="X13" s="766"/>
      <c r="Y13" s="766"/>
      <c r="Z13" s="367"/>
    </row>
    <row r="14" spans="2:26" ht="13.5" customHeight="1">
      <c r="B14" s="778" t="s">
        <v>1274</v>
      </c>
      <c r="C14" s="766"/>
      <c r="D14" s="766"/>
      <c r="E14" s="766"/>
      <c r="F14" s="766"/>
      <c r="G14" s="766"/>
      <c r="H14" s="766"/>
      <c r="I14" s="766"/>
      <c r="J14" s="766"/>
      <c r="K14" s="766"/>
      <c r="L14" s="766"/>
      <c r="M14" s="766"/>
      <c r="N14" s="766"/>
      <c r="O14" s="766"/>
      <c r="P14" s="766"/>
      <c r="Q14" s="766"/>
      <c r="R14" s="766"/>
      <c r="S14" s="766"/>
      <c r="T14" s="766"/>
      <c r="U14" s="766"/>
      <c r="V14" s="766"/>
      <c r="W14" s="766"/>
      <c r="X14" s="766"/>
      <c r="Y14" s="766"/>
      <c r="Z14" s="367"/>
    </row>
    <row r="15" spans="2:26" ht="13.5" customHeight="1">
      <c r="B15" s="766"/>
      <c r="C15" s="766"/>
      <c r="D15" s="766"/>
      <c r="E15" s="766"/>
      <c r="F15" s="766"/>
      <c r="G15" s="766"/>
      <c r="H15" s="766"/>
      <c r="I15" s="766"/>
      <c r="J15" s="766"/>
      <c r="K15" s="766"/>
      <c r="L15" s="766"/>
      <c r="M15" s="766"/>
      <c r="N15" s="766"/>
      <c r="O15" s="766"/>
      <c r="P15" s="766"/>
      <c r="Q15" s="766"/>
      <c r="R15" s="766"/>
      <c r="S15" s="766"/>
      <c r="T15" s="766"/>
      <c r="U15" s="766"/>
      <c r="V15" s="766"/>
      <c r="W15" s="766"/>
      <c r="X15" s="766"/>
      <c r="Y15" s="766"/>
      <c r="Z15" s="367"/>
    </row>
    <row r="16" spans="2:26" ht="13.5" customHeight="1">
      <c r="B16" s="766" t="s">
        <v>1275</v>
      </c>
      <c r="C16" s="766"/>
      <c r="D16" s="766"/>
      <c r="E16" s="766"/>
      <c r="F16" s="766"/>
      <c r="G16" s="766"/>
      <c r="H16" s="766"/>
      <c r="I16" s="766"/>
      <c r="J16" s="766"/>
      <c r="K16" s="766"/>
      <c r="L16" s="766"/>
      <c r="M16" s="766"/>
      <c r="N16" s="766"/>
      <c r="O16" s="766"/>
      <c r="P16" s="766"/>
      <c r="Q16" s="766"/>
      <c r="R16" s="766"/>
      <c r="S16" s="766"/>
      <c r="T16" s="766"/>
      <c r="U16" s="766"/>
      <c r="V16" s="766"/>
      <c r="W16" s="766"/>
      <c r="X16" s="766"/>
      <c r="Y16" s="766"/>
      <c r="Z16" s="367"/>
    </row>
    <row r="17" spans="2:26" ht="13.5" customHeight="1">
      <c r="B17" s="766"/>
      <c r="C17" s="766"/>
      <c r="D17" s="766"/>
      <c r="E17" s="766"/>
      <c r="F17" s="766"/>
      <c r="G17" s="766"/>
      <c r="H17" s="766"/>
      <c r="I17" s="766"/>
      <c r="J17" s="766"/>
      <c r="K17" s="766"/>
      <c r="L17" s="766"/>
      <c r="M17" s="766"/>
      <c r="N17" s="766"/>
      <c r="O17" s="766"/>
      <c r="P17" s="766"/>
      <c r="Q17" s="766"/>
      <c r="R17" s="766"/>
      <c r="S17" s="766"/>
      <c r="T17" s="766"/>
      <c r="U17" s="766"/>
      <c r="V17" s="766"/>
      <c r="W17" s="766"/>
      <c r="X17" s="766"/>
      <c r="Y17" s="766"/>
      <c r="Z17" s="367"/>
    </row>
    <row r="18" spans="2:26" ht="13.5" customHeight="1">
      <c r="B18" s="766"/>
      <c r="C18" s="766"/>
      <c r="D18" s="766"/>
      <c r="E18" s="766"/>
      <c r="F18" s="766"/>
      <c r="G18" s="766"/>
      <c r="H18" s="766"/>
      <c r="I18" s="766"/>
      <c r="J18" s="766"/>
      <c r="K18" s="766"/>
      <c r="L18" s="766"/>
      <c r="M18" s="766"/>
      <c r="N18" s="766"/>
      <c r="O18" s="766"/>
      <c r="P18" s="766"/>
      <c r="Q18" s="766"/>
      <c r="R18" s="766"/>
      <c r="S18" s="766"/>
      <c r="T18" s="766"/>
      <c r="U18" s="766"/>
      <c r="V18" s="766"/>
      <c r="W18" s="766"/>
      <c r="X18" s="766"/>
      <c r="Y18" s="766"/>
      <c r="Z18" s="367"/>
    </row>
    <row r="19" spans="2:26" ht="13.5" customHeight="1">
      <c r="B19" s="766"/>
      <c r="C19" s="766"/>
      <c r="D19" s="766"/>
      <c r="E19" s="766"/>
      <c r="F19" s="766"/>
      <c r="G19" s="766"/>
      <c r="H19" s="766"/>
      <c r="I19" s="766"/>
      <c r="J19" s="766"/>
      <c r="K19" s="766"/>
      <c r="L19" s="766"/>
      <c r="M19" s="766"/>
      <c r="N19" s="766"/>
      <c r="O19" s="766"/>
      <c r="P19" s="766"/>
      <c r="Q19" s="766"/>
      <c r="R19" s="766"/>
      <c r="S19" s="766"/>
      <c r="T19" s="766"/>
      <c r="U19" s="766"/>
      <c r="V19" s="766"/>
      <c r="W19" s="766"/>
      <c r="X19" s="766"/>
      <c r="Y19" s="766"/>
      <c r="Z19" s="367"/>
    </row>
    <row r="20" spans="2:26" ht="13.5" customHeight="1">
      <c r="B20" s="766"/>
      <c r="C20" s="766"/>
      <c r="D20" s="766"/>
      <c r="E20" s="766"/>
      <c r="F20" s="766"/>
      <c r="G20" s="766"/>
      <c r="H20" s="766"/>
      <c r="I20" s="766"/>
      <c r="J20" s="766"/>
      <c r="K20" s="766"/>
      <c r="L20" s="766"/>
      <c r="M20" s="766"/>
      <c r="N20" s="766"/>
      <c r="O20" s="766"/>
      <c r="P20" s="766"/>
      <c r="Q20" s="766"/>
      <c r="R20" s="766"/>
      <c r="S20" s="766"/>
      <c r="T20" s="766"/>
      <c r="U20" s="766"/>
      <c r="V20" s="766"/>
      <c r="W20" s="766"/>
      <c r="X20" s="766"/>
      <c r="Y20" s="766"/>
      <c r="Z20" s="367"/>
    </row>
    <row r="21" spans="2:26" ht="13.5" customHeight="1">
      <c r="B21" s="766" t="s">
        <v>1276</v>
      </c>
      <c r="C21" s="766"/>
      <c r="D21" s="766"/>
      <c r="E21" s="766"/>
      <c r="F21" s="766"/>
      <c r="G21" s="766"/>
      <c r="H21" s="766"/>
      <c r="I21" s="766"/>
      <c r="J21" s="766"/>
      <c r="K21" s="766"/>
      <c r="L21" s="766"/>
      <c r="M21" s="766"/>
      <c r="N21" s="766"/>
      <c r="O21" s="766"/>
      <c r="P21" s="766"/>
      <c r="Q21" s="766"/>
      <c r="R21" s="766"/>
      <c r="S21" s="766"/>
      <c r="T21" s="766"/>
      <c r="U21" s="766"/>
      <c r="V21" s="766"/>
      <c r="W21" s="766"/>
      <c r="X21" s="766"/>
      <c r="Y21" s="766"/>
      <c r="Z21" s="367"/>
    </row>
    <row r="22" spans="2:26" ht="13.5" customHeight="1">
      <c r="B22" s="766"/>
      <c r="C22" s="766"/>
      <c r="D22" s="766"/>
      <c r="E22" s="766"/>
      <c r="F22" s="766"/>
      <c r="G22" s="766"/>
      <c r="H22" s="766"/>
      <c r="I22" s="766"/>
      <c r="J22" s="766"/>
      <c r="K22" s="766"/>
      <c r="L22" s="766"/>
      <c r="M22" s="766"/>
      <c r="N22" s="766"/>
      <c r="O22" s="766"/>
      <c r="P22" s="766"/>
      <c r="Q22" s="766"/>
      <c r="R22" s="766"/>
      <c r="S22" s="766"/>
      <c r="T22" s="766"/>
      <c r="U22" s="766"/>
      <c r="V22" s="766"/>
      <c r="W22" s="766"/>
      <c r="X22" s="766"/>
      <c r="Y22" s="766"/>
      <c r="Z22" s="367"/>
    </row>
    <row r="23" spans="2:26" ht="13.5" customHeight="1">
      <c r="B23" s="766"/>
      <c r="C23" s="766"/>
      <c r="D23" s="766"/>
      <c r="E23" s="766"/>
      <c r="F23" s="766"/>
      <c r="G23" s="766"/>
      <c r="H23" s="766"/>
      <c r="I23" s="766"/>
      <c r="J23" s="766"/>
      <c r="K23" s="766"/>
      <c r="L23" s="766"/>
      <c r="M23" s="766"/>
      <c r="N23" s="766"/>
      <c r="O23" s="766"/>
      <c r="P23" s="766"/>
      <c r="Q23" s="766"/>
      <c r="R23" s="766"/>
      <c r="S23" s="766"/>
      <c r="T23" s="766"/>
      <c r="U23" s="766"/>
      <c r="V23" s="766"/>
      <c r="W23" s="766"/>
      <c r="X23" s="766"/>
      <c r="Y23" s="766"/>
      <c r="Z23" s="367"/>
    </row>
    <row r="24" spans="2:26" ht="13.5" customHeight="1">
      <c r="B24" s="766"/>
      <c r="C24" s="766"/>
      <c r="D24" s="766"/>
      <c r="E24" s="766"/>
      <c r="F24" s="766"/>
      <c r="G24" s="766"/>
      <c r="H24" s="766"/>
      <c r="I24" s="766"/>
      <c r="J24" s="766"/>
      <c r="K24" s="766"/>
      <c r="L24" s="766"/>
      <c r="M24" s="766"/>
      <c r="N24" s="766"/>
      <c r="O24" s="766"/>
      <c r="P24" s="766"/>
      <c r="Q24" s="766"/>
      <c r="R24" s="766"/>
      <c r="S24" s="766"/>
      <c r="T24" s="766"/>
      <c r="U24" s="766"/>
      <c r="V24" s="766"/>
      <c r="W24" s="766"/>
      <c r="X24" s="766"/>
      <c r="Y24" s="766"/>
      <c r="Z24" s="367"/>
    </row>
    <row r="25" spans="2:26" ht="13.5" customHeight="1">
      <c r="B25" s="766"/>
      <c r="C25" s="766"/>
      <c r="D25" s="766"/>
      <c r="E25" s="766"/>
      <c r="F25" s="766"/>
      <c r="G25" s="766"/>
      <c r="H25" s="766"/>
      <c r="I25" s="766"/>
      <c r="J25" s="766"/>
      <c r="K25" s="766"/>
      <c r="L25" s="766"/>
      <c r="M25" s="766"/>
      <c r="N25" s="766"/>
      <c r="O25" s="766"/>
      <c r="P25" s="766"/>
      <c r="Q25" s="766"/>
      <c r="R25" s="766"/>
      <c r="S25" s="766"/>
      <c r="T25" s="766"/>
      <c r="U25" s="766"/>
      <c r="V25" s="766"/>
      <c r="W25" s="766"/>
      <c r="X25" s="766"/>
      <c r="Y25" s="766"/>
      <c r="Z25" s="367"/>
    </row>
    <row r="26" spans="2:26" ht="13.5" customHeight="1">
      <c r="B26" s="766" t="s">
        <v>1277</v>
      </c>
      <c r="C26" s="766"/>
      <c r="D26" s="766"/>
      <c r="E26" s="766"/>
      <c r="F26" s="766"/>
      <c r="G26" s="766"/>
      <c r="H26" s="766"/>
      <c r="I26" s="766"/>
      <c r="J26" s="766"/>
      <c r="K26" s="766"/>
      <c r="L26" s="766"/>
      <c r="M26" s="766"/>
      <c r="N26" s="766"/>
      <c r="O26" s="766"/>
      <c r="P26" s="766"/>
      <c r="Q26" s="766"/>
      <c r="R26" s="766"/>
      <c r="S26" s="766"/>
      <c r="T26" s="766"/>
      <c r="U26" s="766"/>
      <c r="V26" s="766"/>
      <c r="W26" s="766"/>
      <c r="X26" s="766"/>
      <c r="Y26" s="766"/>
      <c r="Z26" s="367"/>
    </row>
    <row r="27" spans="2:26" ht="13.5" customHeight="1">
      <c r="B27" s="766"/>
      <c r="C27" s="766"/>
      <c r="D27" s="766"/>
      <c r="E27" s="766"/>
      <c r="F27" s="766"/>
      <c r="G27" s="766"/>
      <c r="H27" s="766"/>
      <c r="I27" s="766"/>
      <c r="J27" s="766"/>
      <c r="K27" s="766"/>
      <c r="L27" s="766"/>
      <c r="M27" s="766"/>
      <c r="N27" s="766"/>
      <c r="O27" s="766"/>
      <c r="P27" s="766"/>
      <c r="Q27" s="766"/>
      <c r="R27" s="766"/>
      <c r="S27" s="766"/>
      <c r="T27" s="766"/>
      <c r="U27" s="766"/>
      <c r="V27" s="766"/>
      <c r="W27" s="766"/>
      <c r="X27" s="766"/>
      <c r="Y27" s="766"/>
      <c r="Z27" s="367"/>
    </row>
    <row r="28" spans="2:26" ht="13.5" customHeight="1">
      <c r="B28" s="766"/>
      <c r="C28" s="766"/>
      <c r="D28" s="766"/>
      <c r="E28" s="766"/>
      <c r="F28" s="766"/>
      <c r="G28" s="766"/>
      <c r="H28" s="766"/>
      <c r="I28" s="766"/>
      <c r="J28" s="766"/>
      <c r="K28" s="766"/>
      <c r="L28" s="766"/>
      <c r="M28" s="766"/>
      <c r="N28" s="766"/>
      <c r="O28" s="766"/>
      <c r="P28" s="766"/>
      <c r="Q28" s="766"/>
      <c r="R28" s="766"/>
      <c r="S28" s="766"/>
      <c r="T28" s="766"/>
      <c r="U28" s="766"/>
      <c r="V28" s="766"/>
      <c r="W28" s="766"/>
      <c r="X28" s="766"/>
      <c r="Y28" s="766"/>
      <c r="Z28" s="367"/>
    </row>
    <row r="29" spans="2:26" ht="13.5" customHeight="1">
      <c r="B29" s="766"/>
      <c r="C29" s="766"/>
      <c r="D29" s="766"/>
      <c r="E29" s="766"/>
      <c r="F29" s="766"/>
      <c r="G29" s="766"/>
      <c r="H29" s="766"/>
      <c r="I29" s="766"/>
      <c r="J29" s="766"/>
      <c r="K29" s="766"/>
      <c r="L29" s="766"/>
      <c r="M29" s="766"/>
      <c r="N29" s="766"/>
      <c r="O29" s="766"/>
      <c r="P29" s="766"/>
      <c r="Q29" s="766"/>
      <c r="R29" s="766"/>
      <c r="S29" s="766"/>
      <c r="T29" s="766"/>
      <c r="U29" s="766"/>
      <c r="V29" s="766"/>
      <c r="W29" s="766"/>
      <c r="X29" s="766"/>
      <c r="Y29" s="766"/>
      <c r="Z29" s="367"/>
    </row>
    <row r="30" spans="2:26" ht="13.5" customHeight="1">
      <c r="B30" s="766"/>
      <c r="C30" s="766"/>
      <c r="D30" s="766"/>
      <c r="E30" s="766"/>
      <c r="F30" s="766"/>
      <c r="G30" s="766"/>
      <c r="H30" s="766"/>
      <c r="I30" s="766"/>
      <c r="J30" s="766"/>
      <c r="K30" s="766"/>
      <c r="L30" s="766"/>
      <c r="M30" s="766"/>
      <c r="N30" s="766"/>
      <c r="O30" s="766"/>
      <c r="P30" s="766"/>
      <c r="Q30" s="766"/>
      <c r="R30" s="766"/>
      <c r="S30" s="766"/>
      <c r="T30" s="766"/>
      <c r="U30" s="766"/>
      <c r="V30" s="766"/>
      <c r="W30" s="766"/>
      <c r="X30" s="766"/>
      <c r="Y30" s="766"/>
      <c r="Z30" s="367"/>
    </row>
    <row r="31" spans="2:26" ht="13.5" customHeight="1">
      <c r="B31" s="766"/>
      <c r="C31" s="766"/>
      <c r="D31" s="766"/>
      <c r="E31" s="766"/>
      <c r="F31" s="766"/>
      <c r="G31" s="766"/>
      <c r="H31" s="766"/>
      <c r="I31" s="766"/>
      <c r="J31" s="766"/>
      <c r="K31" s="766"/>
      <c r="L31" s="766"/>
      <c r="M31" s="766"/>
      <c r="N31" s="766"/>
      <c r="O31" s="766"/>
      <c r="P31" s="766"/>
      <c r="Q31" s="766"/>
      <c r="R31" s="766"/>
      <c r="S31" s="766"/>
      <c r="T31" s="766"/>
      <c r="U31" s="766"/>
      <c r="V31" s="766"/>
      <c r="W31" s="766"/>
      <c r="X31" s="766"/>
      <c r="Y31" s="766"/>
      <c r="Z31" s="367"/>
    </row>
    <row r="32" spans="2:26" ht="13.5" customHeight="1">
      <c r="B32" s="766"/>
      <c r="C32" s="766"/>
      <c r="D32" s="766"/>
      <c r="E32" s="766"/>
      <c r="F32" s="766"/>
      <c r="G32" s="766"/>
      <c r="H32" s="766"/>
      <c r="I32" s="766"/>
      <c r="J32" s="766"/>
      <c r="K32" s="766"/>
      <c r="L32" s="766"/>
      <c r="M32" s="766"/>
      <c r="N32" s="766"/>
      <c r="O32" s="766"/>
      <c r="P32" s="766"/>
      <c r="Q32" s="766"/>
      <c r="R32" s="766"/>
      <c r="S32" s="766"/>
      <c r="T32" s="766"/>
      <c r="U32" s="766"/>
      <c r="V32" s="766"/>
      <c r="W32" s="766"/>
      <c r="X32" s="766"/>
      <c r="Y32" s="766"/>
      <c r="Z32" s="367"/>
    </row>
    <row r="33" spans="1:26" ht="13.5" customHeight="1">
      <c r="B33" s="766" t="s">
        <v>1278</v>
      </c>
      <c r="C33" s="766"/>
      <c r="D33" s="766"/>
      <c r="E33" s="766"/>
      <c r="F33" s="766"/>
      <c r="G33" s="766"/>
      <c r="H33" s="766"/>
      <c r="I33" s="766"/>
      <c r="J33" s="766"/>
      <c r="K33" s="766"/>
      <c r="L33" s="766"/>
      <c r="M33" s="766"/>
      <c r="N33" s="766"/>
      <c r="O33" s="766"/>
      <c r="P33" s="766"/>
      <c r="Q33" s="766"/>
      <c r="R33" s="766"/>
      <c r="S33" s="766"/>
      <c r="T33" s="766"/>
      <c r="U33" s="766"/>
      <c r="V33" s="766"/>
      <c r="W33" s="766"/>
      <c r="X33" s="766"/>
      <c r="Y33" s="766"/>
      <c r="Z33" s="367"/>
    </row>
    <row r="34" spans="1:26" ht="13.5" customHeight="1">
      <c r="B34" s="766"/>
      <c r="C34" s="766"/>
      <c r="D34" s="766"/>
      <c r="E34" s="766"/>
      <c r="F34" s="766"/>
      <c r="G34" s="766"/>
      <c r="H34" s="766"/>
      <c r="I34" s="766"/>
      <c r="J34" s="766"/>
      <c r="K34" s="766"/>
      <c r="L34" s="766"/>
      <c r="M34" s="766"/>
      <c r="N34" s="766"/>
      <c r="O34" s="766"/>
      <c r="P34" s="766"/>
      <c r="Q34" s="766"/>
      <c r="R34" s="766"/>
      <c r="S34" s="766"/>
      <c r="T34" s="766"/>
      <c r="U34" s="766"/>
      <c r="V34" s="766"/>
      <c r="W34" s="766"/>
      <c r="X34" s="766"/>
      <c r="Y34" s="766"/>
      <c r="Z34" s="367"/>
    </row>
    <row r="35" spans="1:26" ht="13.5" customHeight="1">
      <c r="B35" s="766"/>
      <c r="C35" s="766"/>
      <c r="D35" s="766"/>
      <c r="E35" s="766"/>
      <c r="F35" s="766"/>
      <c r="G35" s="766"/>
      <c r="H35" s="766"/>
      <c r="I35" s="766"/>
      <c r="J35" s="766"/>
      <c r="K35" s="766"/>
      <c r="L35" s="766"/>
      <c r="M35" s="766"/>
      <c r="N35" s="766"/>
      <c r="O35" s="766"/>
      <c r="P35" s="766"/>
      <c r="Q35" s="766"/>
      <c r="R35" s="766"/>
      <c r="S35" s="766"/>
      <c r="T35" s="766"/>
      <c r="U35" s="766"/>
      <c r="V35" s="766"/>
      <c r="W35" s="766"/>
      <c r="X35" s="766"/>
      <c r="Y35" s="766"/>
      <c r="Z35" s="367"/>
    </row>
    <row r="36" spans="1:26" ht="13.5" customHeight="1">
      <c r="B36" s="766" t="s">
        <v>1279</v>
      </c>
      <c r="C36" s="766"/>
      <c r="D36" s="766"/>
      <c r="E36" s="766"/>
      <c r="F36" s="766"/>
      <c r="G36" s="766"/>
      <c r="H36" s="766"/>
      <c r="I36" s="766"/>
      <c r="J36" s="766"/>
      <c r="K36" s="766"/>
      <c r="L36" s="766"/>
      <c r="M36" s="766"/>
      <c r="N36" s="766"/>
      <c r="O36" s="766"/>
      <c r="P36" s="766"/>
      <c r="Q36" s="766"/>
      <c r="R36" s="766"/>
      <c r="S36" s="766"/>
      <c r="T36" s="766"/>
      <c r="U36" s="766"/>
      <c r="V36" s="766"/>
      <c r="W36" s="766"/>
      <c r="X36" s="766"/>
      <c r="Y36" s="766"/>
      <c r="Z36" s="367"/>
    </row>
    <row r="37" spans="1:26" ht="13.5" customHeight="1">
      <c r="B37" s="766"/>
      <c r="C37" s="766"/>
      <c r="D37" s="766"/>
      <c r="E37" s="766"/>
      <c r="F37" s="766"/>
      <c r="G37" s="766"/>
      <c r="H37" s="766"/>
      <c r="I37" s="766"/>
      <c r="J37" s="766"/>
      <c r="K37" s="766"/>
      <c r="L37" s="766"/>
      <c r="M37" s="766"/>
      <c r="N37" s="766"/>
      <c r="O37" s="766"/>
      <c r="P37" s="766"/>
      <c r="Q37" s="766"/>
      <c r="R37" s="766"/>
      <c r="S37" s="766"/>
      <c r="T37" s="766"/>
      <c r="U37" s="766"/>
      <c r="V37" s="766"/>
      <c r="W37" s="766"/>
      <c r="X37" s="766"/>
      <c r="Y37" s="766"/>
      <c r="Z37" s="367"/>
    </row>
    <row r="38" spans="1:26" ht="13.5" customHeight="1">
      <c r="B38" s="766"/>
      <c r="C38" s="766"/>
      <c r="D38" s="766"/>
      <c r="E38" s="766"/>
      <c r="F38" s="766"/>
      <c r="G38" s="766"/>
      <c r="H38" s="766"/>
      <c r="I38" s="766"/>
      <c r="J38" s="766"/>
      <c r="K38" s="766"/>
      <c r="L38" s="766"/>
      <c r="M38" s="766"/>
      <c r="N38" s="766"/>
      <c r="O38" s="766"/>
      <c r="P38" s="766"/>
      <c r="Q38" s="766"/>
      <c r="R38" s="766"/>
      <c r="S38" s="766"/>
      <c r="T38" s="766"/>
      <c r="U38" s="766"/>
      <c r="V38" s="766"/>
      <c r="W38" s="766"/>
      <c r="X38" s="766"/>
      <c r="Y38" s="766"/>
      <c r="Z38" s="367"/>
    </row>
    <row r="39" spans="1:26" ht="13.5" customHeight="1">
      <c r="B39" s="766"/>
      <c r="C39" s="766"/>
      <c r="D39" s="766"/>
      <c r="E39" s="766"/>
      <c r="F39" s="766"/>
      <c r="G39" s="766"/>
      <c r="H39" s="766"/>
      <c r="I39" s="766"/>
      <c r="J39" s="766"/>
      <c r="K39" s="766"/>
      <c r="L39" s="766"/>
      <c r="M39" s="766"/>
      <c r="N39" s="766"/>
      <c r="O39" s="766"/>
      <c r="P39" s="766"/>
      <c r="Q39" s="766"/>
      <c r="R39" s="766"/>
      <c r="S39" s="766"/>
      <c r="T39" s="766"/>
      <c r="U39" s="766"/>
      <c r="V39" s="766"/>
      <c r="W39" s="766"/>
      <c r="X39" s="766"/>
      <c r="Y39" s="766"/>
      <c r="Z39" s="367"/>
    </row>
    <row r="40" spans="1:26" ht="13.5" customHeight="1">
      <c r="B40" s="766"/>
      <c r="C40" s="766"/>
      <c r="D40" s="766"/>
      <c r="E40" s="766"/>
      <c r="F40" s="766"/>
      <c r="G40" s="766"/>
      <c r="H40" s="766"/>
      <c r="I40" s="766"/>
      <c r="J40" s="766"/>
      <c r="K40" s="766"/>
      <c r="L40" s="766"/>
      <c r="M40" s="766"/>
      <c r="N40" s="766"/>
      <c r="O40" s="766"/>
      <c r="P40" s="766"/>
      <c r="Q40" s="766"/>
      <c r="R40" s="766"/>
      <c r="S40" s="766"/>
      <c r="T40" s="766"/>
      <c r="U40" s="766"/>
      <c r="V40" s="766"/>
      <c r="W40" s="766"/>
      <c r="X40" s="766"/>
      <c r="Y40" s="766"/>
      <c r="Z40" s="367"/>
    </row>
    <row r="41" spans="1:26" ht="13.5" customHeight="1">
      <c r="B41" s="766"/>
      <c r="C41" s="766"/>
      <c r="D41" s="766"/>
      <c r="E41" s="766"/>
      <c r="F41" s="766"/>
      <c r="G41" s="766"/>
      <c r="H41" s="766"/>
      <c r="I41" s="766"/>
      <c r="J41" s="766"/>
      <c r="K41" s="766"/>
      <c r="L41" s="766"/>
      <c r="M41" s="766"/>
      <c r="N41" s="766"/>
      <c r="O41" s="766"/>
      <c r="P41" s="766"/>
      <c r="Q41" s="766"/>
      <c r="R41" s="766"/>
      <c r="S41" s="766"/>
      <c r="T41" s="766"/>
      <c r="U41" s="766"/>
      <c r="V41" s="766"/>
      <c r="W41" s="766"/>
      <c r="X41" s="766"/>
      <c r="Y41" s="766"/>
      <c r="Z41" s="367"/>
    </row>
    <row r="42" spans="1:26" ht="13.5" customHeight="1">
      <c r="B42" s="766"/>
      <c r="C42" s="766"/>
      <c r="D42" s="766"/>
      <c r="E42" s="766"/>
      <c r="F42" s="766"/>
      <c r="G42" s="766"/>
      <c r="H42" s="766"/>
      <c r="I42" s="766"/>
      <c r="J42" s="766"/>
      <c r="K42" s="766"/>
      <c r="L42" s="766"/>
      <c r="M42" s="766"/>
      <c r="N42" s="766"/>
      <c r="O42" s="766"/>
      <c r="P42" s="766"/>
      <c r="Q42" s="766"/>
      <c r="R42" s="766"/>
      <c r="S42" s="766"/>
      <c r="T42" s="766"/>
      <c r="U42" s="766"/>
      <c r="V42" s="766"/>
      <c r="W42" s="766"/>
      <c r="X42" s="766"/>
      <c r="Y42" s="766"/>
      <c r="Z42" s="367"/>
    </row>
    <row r="43" spans="1:26" ht="13.5" customHeight="1">
      <c r="B43" s="766"/>
      <c r="C43" s="766"/>
      <c r="D43" s="766"/>
      <c r="E43" s="766"/>
      <c r="F43" s="766"/>
      <c r="G43" s="766"/>
      <c r="H43" s="766"/>
      <c r="I43" s="766"/>
      <c r="J43" s="766"/>
      <c r="K43" s="766"/>
      <c r="L43" s="766"/>
      <c r="M43" s="766"/>
      <c r="N43" s="766"/>
      <c r="O43" s="766"/>
      <c r="P43" s="766"/>
      <c r="Q43" s="766"/>
      <c r="R43" s="766"/>
      <c r="S43" s="766"/>
      <c r="T43" s="766"/>
      <c r="U43" s="766"/>
      <c r="V43" s="766"/>
      <c r="W43" s="766"/>
      <c r="X43" s="766"/>
      <c r="Y43" s="766"/>
      <c r="Z43" s="367"/>
    </row>
    <row r="44" spans="1:26" ht="20.100000000000001" customHeight="1">
      <c r="B44" s="767" t="s">
        <v>1280</v>
      </c>
      <c r="C44" s="767"/>
      <c r="D44" s="767"/>
      <c r="E44" s="767"/>
      <c r="F44" s="767"/>
      <c r="G44" s="767"/>
      <c r="H44" s="768" t="s">
        <v>367</v>
      </c>
      <c r="I44" s="768"/>
      <c r="J44" s="768"/>
      <c r="K44" s="768"/>
      <c r="L44" s="768"/>
      <c r="M44" s="768"/>
      <c r="N44" s="768"/>
      <c r="O44" s="768"/>
      <c r="P44" s="768"/>
      <c r="Q44" s="768"/>
      <c r="R44" s="765" t="s">
        <v>1281</v>
      </c>
      <c r="S44" s="765"/>
      <c r="T44" s="769">
        <v>0.625</v>
      </c>
      <c r="U44" s="770"/>
      <c r="V44" s="770"/>
      <c r="W44" s="770"/>
      <c r="X44" s="770"/>
      <c r="Y44" s="770"/>
    </row>
    <row r="45" spans="1:26" ht="20.100000000000001" customHeight="1">
      <c r="A45" s="85"/>
      <c r="B45" s="85" t="s">
        <v>1282</v>
      </c>
      <c r="C45" s="770">
        <v>12</v>
      </c>
      <c r="D45" s="770"/>
      <c r="E45" s="85" t="s">
        <v>1283</v>
      </c>
      <c r="F45" s="771" t="s">
        <v>646</v>
      </c>
      <c r="G45" s="771"/>
      <c r="H45" s="771"/>
      <c r="I45" s="85" t="s">
        <v>1282</v>
      </c>
      <c r="J45" s="772">
        <v>2022</v>
      </c>
      <c r="K45" s="772"/>
      <c r="L45" s="218"/>
      <c r="M45" s="765"/>
      <c r="N45" s="765"/>
      <c r="O45" s="765"/>
    </row>
    <row r="46" spans="1:26" ht="20.100000000000001" customHeight="1">
      <c r="M46" s="765" t="s">
        <v>1284</v>
      </c>
      <c r="N46" s="765"/>
      <c r="O46" s="765"/>
      <c r="P46" s="370"/>
      <c r="Q46" s="370"/>
      <c r="R46" s="370"/>
      <c r="S46" s="370"/>
      <c r="T46" s="370"/>
      <c r="U46" s="370"/>
      <c r="V46" s="370"/>
      <c r="W46" s="370"/>
      <c r="X46" s="370"/>
      <c r="Y46" s="370"/>
    </row>
    <row r="47" spans="1:26" ht="7.5" customHeight="1">
      <c r="L47" s="765"/>
      <c r="M47" s="765"/>
      <c r="N47" s="765"/>
      <c r="O47" s="765"/>
    </row>
    <row r="48" spans="1:26" ht="12.75" customHeight="1">
      <c r="B48" s="766" t="s">
        <v>1285</v>
      </c>
      <c r="C48" s="766"/>
      <c r="D48" s="766"/>
      <c r="E48" s="766"/>
      <c r="F48" s="766"/>
      <c r="G48" s="766"/>
      <c r="H48" s="766"/>
      <c r="I48" s="766"/>
      <c r="J48" s="766"/>
      <c r="K48" s="766"/>
      <c r="L48" s="766"/>
      <c r="M48" s="766"/>
      <c r="N48" s="766"/>
      <c r="O48" s="766"/>
      <c r="P48" s="766"/>
      <c r="Q48" s="766"/>
      <c r="R48" s="766"/>
      <c r="S48" s="766"/>
      <c r="T48" s="766"/>
      <c r="U48" s="766"/>
      <c r="V48" s="766"/>
      <c r="W48" s="766"/>
      <c r="X48" s="766"/>
      <c r="Y48" s="766"/>
    </row>
    <row r="49" spans="2:25" ht="14.25" customHeight="1">
      <c r="B49" s="766"/>
      <c r="C49" s="766"/>
      <c r="D49" s="766"/>
      <c r="E49" s="766"/>
      <c r="F49" s="766"/>
      <c r="G49" s="766"/>
      <c r="H49" s="766"/>
      <c r="I49" s="766"/>
      <c r="J49" s="766"/>
      <c r="K49" s="766"/>
      <c r="L49" s="766"/>
      <c r="M49" s="766"/>
      <c r="N49" s="766"/>
      <c r="O49" s="766"/>
      <c r="P49" s="766"/>
      <c r="Q49" s="766"/>
      <c r="R49" s="766"/>
      <c r="S49" s="766"/>
      <c r="T49" s="766"/>
      <c r="U49" s="766"/>
      <c r="V49" s="766"/>
      <c r="W49" s="766"/>
      <c r="X49" s="766"/>
      <c r="Y49" s="766"/>
    </row>
    <row r="51" spans="2:25" ht="20.100000000000001" customHeight="1">
      <c r="B51" s="762">
        <f>IF(' FMT 104 TOMA DATOS'!M12&lt;&gt;"",' FMT 104 TOMA DATOS'!M12&amp;' FMT 104 TOMA DATOS'!B13,' FMT 104 TOMA DATOS'!I10)</f>
        <v>0</v>
      </c>
      <c r="C51" s="763"/>
      <c r="D51" s="763"/>
      <c r="E51" s="763"/>
      <c r="F51" s="763"/>
      <c r="G51" s="763"/>
      <c r="H51" s="763"/>
      <c r="I51" s="763"/>
      <c r="J51" s="763"/>
      <c r="K51" s="763"/>
      <c r="L51" s="763"/>
      <c r="M51" s="763"/>
      <c r="N51" s="764"/>
      <c r="O51" s="760">
        <f>' FMT 104 TOMA DATOS'!H28</f>
        <v>0</v>
      </c>
      <c r="P51" s="760"/>
      <c r="Q51" s="760"/>
      <c r="R51" s="760"/>
      <c r="S51" s="760"/>
      <c r="T51" s="760"/>
      <c r="U51" s="760"/>
      <c r="V51" s="760"/>
      <c r="W51" s="760"/>
      <c r="X51" s="760"/>
      <c r="Y51" s="761"/>
    </row>
  </sheetData>
  <mergeCells count="25">
    <mergeCell ref="B36:Y43"/>
    <mergeCell ref="B2:Y3"/>
    <mergeCell ref="C5:M5"/>
    <mergeCell ref="S5:Y5"/>
    <mergeCell ref="C6:M6"/>
    <mergeCell ref="P6:Y6"/>
    <mergeCell ref="B11:Y13"/>
    <mergeCell ref="B14:Y15"/>
    <mergeCell ref="B16:Y20"/>
    <mergeCell ref="B21:Y25"/>
    <mergeCell ref="B26:Y32"/>
    <mergeCell ref="B33:Y35"/>
    <mergeCell ref="B44:G44"/>
    <mergeCell ref="H44:Q44"/>
    <mergeCell ref="R44:S44"/>
    <mergeCell ref="T44:Y44"/>
    <mergeCell ref="C45:D45"/>
    <mergeCell ref="F45:H45"/>
    <mergeCell ref="J45:K45"/>
    <mergeCell ref="M45:O45"/>
    <mergeCell ref="O51:Y51"/>
    <mergeCell ref="B51:N51"/>
    <mergeCell ref="M46:O46"/>
    <mergeCell ref="L47:O47"/>
    <mergeCell ref="B48:Y49"/>
  </mergeCells>
  <printOptions horizontalCentered="1" verticalCentered="1"/>
  <pageMargins left="3.937007874015748E-2" right="0" top="0.55118110236220474" bottom="0.55118110236220474" header="0.31496062992125984" footer="0.31496062992125984"/>
  <pageSetup orientation="portrait" r:id="rId1"/>
  <headerFooter>
    <oddHeader>&amp;L&amp;F  &amp;P</oddHeader>
  </headerFooter>
  <extLst>
    <ext xmlns:x14="http://schemas.microsoft.com/office/spreadsheetml/2009/9/main" uri="{CCE6A557-97BC-4b89-ADB6-D9C93CAAB3DF}">
      <x14:dataValidations xmlns:xm="http://schemas.microsoft.com/office/excel/2006/main" count="8">
        <x14:dataValidation type="list" allowBlank="1" showInputMessage="1" showErrorMessage="1" xr:uid="{00000000-0002-0000-0400-000000000000}">
          <x14:formula1>
            <xm:f>PARÁMETROS!$B$611:$B$613</xm:f>
          </x14:formula1>
          <xm:sqref>C6:M6</xm:sqref>
        </x14:dataValidation>
        <x14:dataValidation type="list" allowBlank="1" showInputMessage="1" showErrorMessage="1" xr:uid="{00000000-0002-0000-0400-000001000000}">
          <x14:formula1>
            <xm:f>PARÁMETROS!$U$3:$U$4</xm:f>
          </x14:formula1>
          <xm:sqref>P6:Y6</xm:sqref>
        </x14:dataValidation>
        <x14:dataValidation type="list" allowBlank="1" showInputMessage="1" showErrorMessage="1" xr:uid="{00000000-0002-0000-0400-000002000000}">
          <x14:formula1>
            <xm:f>PARÁMETROS!$B$611:$B$612</xm:f>
          </x14:formula1>
          <xm:sqref>C5:M5</xm:sqref>
        </x14:dataValidation>
        <x14:dataValidation type="list" allowBlank="1" showInputMessage="1" showErrorMessage="1" xr:uid="{00000000-0002-0000-0400-000003000000}">
          <x14:formula1>
            <xm:f>PARÁMETROS!$D$4:$D$7</xm:f>
          </x14:formula1>
          <xm:sqref>S5:Y5</xm:sqref>
        </x14:dataValidation>
        <x14:dataValidation type="list" allowBlank="1" showInputMessage="1" showErrorMessage="1" xr:uid="{00000000-0002-0000-0400-000004000000}">
          <x14:formula1>
            <xm:f>PARÁMETROS!$F$59:$F$70</xm:f>
          </x14:formula1>
          <xm:sqref>F45:H45</xm:sqref>
        </x14:dataValidation>
        <x14:dataValidation type="list" allowBlank="1" showInputMessage="1" showErrorMessage="1" xr:uid="{00000000-0002-0000-0400-000005000000}">
          <x14:formula1>
            <xm:f>PARÁMETROS!$F$11:$F$35</xm:f>
          </x14:formula1>
          <xm:sqref>T44:Y44</xm:sqref>
        </x14:dataValidation>
        <x14:dataValidation type="list" allowBlank="1" showInputMessage="1" showErrorMessage="1" xr:uid="{00000000-0002-0000-0400-000006000000}">
          <x14:formula1>
            <xm:f>PARÁMETROS!$F$73:$F$88</xm:f>
          </x14:formula1>
          <xm:sqref>J45:K45</xm:sqref>
        </x14:dataValidation>
        <x14:dataValidation type="list" allowBlank="1" showInputMessage="1" showErrorMessage="1" xr:uid="{00000000-0002-0000-0400-000007000000}">
          <x14:formula1>
            <xm:f>PARÁMETROS!$G$59:$G$89</xm:f>
          </x14:formula1>
          <xm:sqref>C45:D45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K28"/>
  <sheetViews>
    <sheetView zoomScale="115" zoomScaleNormal="115" workbookViewId="0">
      <selection activeCell="B1" sqref="B1:AD1"/>
    </sheetView>
  </sheetViews>
  <sheetFormatPr baseColWidth="10" defaultColWidth="3.7109375" defaultRowHeight="15" customHeight="1"/>
  <cols>
    <col min="1" max="1" width="4" customWidth="1"/>
    <col min="2" max="2" width="3.7109375" style="38" customWidth="1"/>
    <col min="3" max="9" width="3.7109375" customWidth="1"/>
    <col min="17" max="17" width="7.28515625" customWidth="1"/>
    <col min="257" max="257" width="4" customWidth="1"/>
    <col min="258" max="265" width="3.7109375" customWidth="1"/>
    <col min="273" max="273" width="7.28515625" customWidth="1"/>
    <col min="513" max="513" width="4" customWidth="1"/>
    <col min="514" max="521" width="3.7109375" customWidth="1"/>
    <col min="529" max="529" width="7.28515625" customWidth="1"/>
    <col min="769" max="769" width="4" customWidth="1"/>
    <col min="770" max="777" width="3.7109375" customWidth="1"/>
    <col min="785" max="785" width="7.28515625" customWidth="1"/>
    <col min="1025" max="1025" width="4" customWidth="1"/>
    <col min="1026" max="1033" width="3.7109375" customWidth="1"/>
    <col min="1041" max="1041" width="7.28515625" customWidth="1"/>
    <col min="1281" max="1281" width="4" customWidth="1"/>
    <col min="1282" max="1289" width="3.7109375" customWidth="1"/>
    <col min="1297" max="1297" width="7.28515625" customWidth="1"/>
    <col min="1537" max="1537" width="4" customWidth="1"/>
    <col min="1538" max="1545" width="3.7109375" customWidth="1"/>
    <col min="1553" max="1553" width="7.28515625" customWidth="1"/>
    <col min="1793" max="1793" width="4" customWidth="1"/>
    <col min="1794" max="1801" width="3.7109375" customWidth="1"/>
    <col min="1809" max="1809" width="7.28515625" customWidth="1"/>
    <col min="2049" max="2049" width="4" customWidth="1"/>
    <col min="2050" max="2057" width="3.7109375" customWidth="1"/>
    <col min="2065" max="2065" width="7.28515625" customWidth="1"/>
    <col min="2305" max="2305" width="4" customWidth="1"/>
    <col min="2306" max="2313" width="3.7109375" customWidth="1"/>
    <col min="2321" max="2321" width="7.28515625" customWidth="1"/>
    <col min="2561" max="2561" width="4" customWidth="1"/>
    <col min="2562" max="2569" width="3.7109375" customWidth="1"/>
    <col min="2577" max="2577" width="7.28515625" customWidth="1"/>
    <col min="2817" max="2817" width="4" customWidth="1"/>
    <col min="2818" max="2825" width="3.7109375" customWidth="1"/>
    <col min="2833" max="2833" width="7.28515625" customWidth="1"/>
    <col min="3073" max="3073" width="4" customWidth="1"/>
    <col min="3074" max="3081" width="3.7109375" customWidth="1"/>
    <col min="3089" max="3089" width="7.28515625" customWidth="1"/>
    <col min="3329" max="3329" width="4" customWidth="1"/>
    <col min="3330" max="3337" width="3.7109375" customWidth="1"/>
    <col min="3345" max="3345" width="7.28515625" customWidth="1"/>
    <col min="3585" max="3585" width="4" customWidth="1"/>
    <col min="3586" max="3593" width="3.7109375" customWidth="1"/>
    <col min="3601" max="3601" width="7.28515625" customWidth="1"/>
    <col min="3841" max="3841" width="4" customWidth="1"/>
    <col min="3842" max="3849" width="3.7109375" customWidth="1"/>
    <col min="3857" max="3857" width="7.28515625" customWidth="1"/>
    <col min="4097" max="4097" width="4" customWidth="1"/>
    <col min="4098" max="4105" width="3.7109375" customWidth="1"/>
    <col min="4113" max="4113" width="7.28515625" customWidth="1"/>
    <col min="4353" max="4353" width="4" customWidth="1"/>
    <col min="4354" max="4361" width="3.7109375" customWidth="1"/>
    <col min="4369" max="4369" width="7.28515625" customWidth="1"/>
    <col min="4609" max="4609" width="4" customWidth="1"/>
    <col min="4610" max="4617" width="3.7109375" customWidth="1"/>
    <col min="4625" max="4625" width="7.28515625" customWidth="1"/>
    <col min="4865" max="4865" width="4" customWidth="1"/>
    <col min="4866" max="4873" width="3.7109375" customWidth="1"/>
    <col min="4881" max="4881" width="7.28515625" customWidth="1"/>
    <col min="5121" max="5121" width="4" customWidth="1"/>
    <col min="5122" max="5129" width="3.7109375" customWidth="1"/>
    <col min="5137" max="5137" width="7.28515625" customWidth="1"/>
    <col min="5377" max="5377" width="4" customWidth="1"/>
    <col min="5378" max="5385" width="3.7109375" customWidth="1"/>
    <col min="5393" max="5393" width="7.28515625" customWidth="1"/>
    <col min="5633" max="5633" width="4" customWidth="1"/>
    <col min="5634" max="5641" width="3.7109375" customWidth="1"/>
    <col min="5649" max="5649" width="7.28515625" customWidth="1"/>
    <col min="5889" max="5889" width="4" customWidth="1"/>
    <col min="5890" max="5897" width="3.7109375" customWidth="1"/>
    <col min="5905" max="5905" width="7.28515625" customWidth="1"/>
    <col min="6145" max="6145" width="4" customWidth="1"/>
    <col min="6146" max="6153" width="3.7109375" customWidth="1"/>
    <col min="6161" max="6161" width="7.28515625" customWidth="1"/>
    <col min="6401" max="6401" width="4" customWidth="1"/>
    <col min="6402" max="6409" width="3.7109375" customWidth="1"/>
    <col min="6417" max="6417" width="7.28515625" customWidth="1"/>
    <col min="6657" max="6657" width="4" customWidth="1"/>
    <col min="6658" max="6665" width="3.7109375" customWidth="1"/>
    <col min="6673" max="6673" width="7.28515625" customWidth="1"/>
    <col min="6913" max="6913" width="4" customWidth="1"/>
    <col min="6914" max="6921" width="3.7109375" customWidth="1"/>
    <col min="6929" max="6929" width="7.28515625" customWidth="1"/>
    <col min="7169" max="7169" width="4" customWidth="1"/>
    <col min="7170" max="7177" width="3.7109375" customWidth="1"/>
    <col min="7185" max="7185" width="7.28515625" customWidth="1"/>
    <col min="7425" max="7425" width="4" customWidth="1"/>
    <col min="7426" max="7433" width="3.7109375" customWidth="1"/>
    <col min="7441" max="7441" width="7.28515625" customWidth="1"/>
    <col min="7681" max="7681" width="4" customWidth="1"/>
    <col min="7682" max="7689" width="3.7109375" customWidth="1"/>
    <col min="7697" max="7697" width="7.28515625" customWidth="1"/>
    <col min="7937" max="7937" width="4" customWidth="1"/>
    <col min="7938" max="7945" width="3.7109375" customWidth="1"/>
    <col min="7953" max="7953" width="7.28515625" customWidth="1"/>
    <col min="8193" max="8193" width="4" customWidth="1"/>
    <col min="8194" max="8201" width="3.7109375" customWidth="1"/>
    <col min="8209" max="8209" width="7.28515625" customWidth="1"/>
    <col min="8449" max="8449" width="4" customWidth="1"/>
    <col min="8450" max="8457" width="3.7109375" customWidth="1"/>
    <col min="8465" max="8465" width="7.28515625" customWidth="1"/>
    <col min="8705" max="8705" width="4" customWidth="1"/>
    <col min="8706" max="8713" width="3.7109375" customWidth="1"/>
    <col min="8721" max="8721" width="7.28515625" customWidth="1"/>
    <col min="8961" max="8961" width="4" customWidth="1"/>
    <col min="8962" max="8969" width="3.7109375" customWidth="1"/>
    <col min="8977" max="8977" width="7.28515625" customWidth="1"/>
    <col min="9217" max="9217" width="4" customWidth="1"/>
    <col min="9218" max="9225" width="3.7109375" customWidth="1"/>
    <col min="9233" max="9233" width="7.28515625" customWidth="1"/>
    <col min="9473" max="9473" width="4" customWidth="1"/>
    <col min="9474" max="9481" width="3.7109375" customWidth="1"/>
    <col min="9489" max="9489" width="7.28515625" customWidth="1"/>
    <col min="9729" max="9729" width="4" customWidth="1"/>
    <col min="9730" max="9737" width="3.7109375" customWidth="1"/>
    <col min="9745" max="9745" width="7.28515625" customWidth="1"/>
    <col min="9985" max="9985" width="4" customWidth="1"/>
    <col min="9986" max="9993" width="3.7109375" customWidth="1"/>
    <col min="10001" max="10001" width="7.28515625" customWidth="1"/>
    <col min="10241" max="10241" width="4" customWidth="1"/>
    <col min="10242" max="10249" width="3.7109375" customWidth="1"/>
    <col min="10257" max="10257" width="7.28515625" customWidth="1"/>
    <col min="10497" max="10497" width="4" customWidth="1"/>
    <col min="10498" max="10505" width="3.7109375" customWidth="1"/>
    <col min="10513" max="10513" width="7.28515625" customWidth="1"/>
    <col min="10753" max="10753" width="4" customWidth="1"/>
    <col min="10754" max="10761" width="3.7109375" customWidth="1"/>
    <col min="10769" max="10769" width="7.28515625" customWidth="1"/>
    <col min="11009" max="11009" width="4" customWidth="1"/>
    <col min="11010" max="11017" width="3.7109375" customWidth="1"/>
    <col min="11025" max="11025" width="7.28515625" customWidth="1"/>
    <col min="11265" max="11265" width="4" customWidth="1"/>
    <col min="11266" max="11273" width="3.7109375" customWidth="1"/>
    <col min="11281" max="11281" width="7.28515625" customWidth="1"/>
    <col min="11521" max="11521" width="4" customWidth="1"/>
    <col min="11522" max="11529" width="3.7109375" customWidth="1"/>
    <col min="11537" max="11537" width="7.28515625" customWidth="1"/>
    <col min="11777" max="11777" width="4" customWidth="1"/>
    <col min="11778" max="11785" width="3.7109375" customWidth="1"/>
    <col min="11793" max="11793" width="7.28515625" customWidth="1"/>
    <col min="12033" max="12033" width="4" customWidth="1"/>
    <col min="12034" max="12041" width="3.7109375" customWidth="1"/>
    <col min="12049" max="12049" width="7.28515625" customWidth="1"/>
    <col min="12289" max="12289" width="4" customWidth="1"/>
    <col min="12290" max="12297" width="3.7109375" customWidth="1"/>
    <col min="12305" max="12305" width="7.28515625" customWidth="1"/>
    <col min="12545" max="12545" width="4" customWidth="1"/>
    <col min="12546" max="12553" width="3.7109375" customWidth="1"/>
    <col min="12561" max="12561" width="7.28515625" customWidth="1"/>
    <col min="12801" max="12801" width="4" customWidth="1"/>
    <col min="12802" max="12809" width="3.7109375" customWidth="1"/>
    <col min="12817" max="12817" width="7.28515625" customWidth="1"/>
    <col min="13057" max="13057" width="4" customWidth="1"/>
    <col min="13058" max="13065" width="3.7109375" customWidth="1"/>
    <col min="13073" max="13073" width="7.28515625" customWidth="1"/>
    <col min="13313" max="13313" width="4" customWidth="1"/>
    <col min="13314" max="13321" width="3.7109375" customWidth="1"/>
    <col min="13329" max="13329" width="7.28515625" customWidth="1"/>
    <col min="13569" max="13569" width="4" customWidth="1"/>
    <col min="13570" max="13577" width="3.7109375" customWidth="1"/>
    <col min="13585" max="13585" width="7.28515625" customWidth="1"/>
    <col min="13825" max="13825" width="4" customWidth="1"/>
    <col min="13826" max="13833" width="3.7109375" customWidth="1"/>
    <col min="13841" max="13841" width="7.28515625" customWidth="1"/>
    <col min="14081" max="14081" width="4" customWidth="1"/>
    <col min="14082" max="14089" width="3.7109375" customWidth="1"/>
    <col min="14097" max="14097" width="7.28515625" customWidth="1"/>
    <col min="14337" max="14337" width="4" customWidth="1"/>
    <col min="14338" max="14345" width="3.7109375" customWidth="1"/>
    <col min="14353" max="14353" width="7.28515625" customWidth="1"/>
    <col min="14593" max="14593" width="4" customWidth="1"/>
    <col min="14594" max="14601" width="3.7109375" customWidth="1"/>
    <col min="14609" max="14609" width="7.28515625" customWidth="1"/>
    <col min="14849" max="14849" width="4" customWidth="1"/>
    <col min="14850" max="14857" width="3.7109375" customWidth="1"/>
    <col min="14865" max="14865" width="7.28515625" customWidth="1"/>
    <col min="15105" max="15105" width="4" customWidth="1"/>
    <col min="15106" max="15113" width="3.7109375" customWidth="1"/>
    <col min="15121" max="15121" width="7.28515625" customWidth="1"/>
    <col min="15361" max="15361" width="4" customWidth="1"/>
    <col min="15362" max="15369" width="3.7109375" customWidth="1"/>
    <col min="15377" max="15377" width="7.28515625" customWidth="1"/>
    <col min="15617" max="15617" width="4" customWidth="1"/>
    <col min="15618" max="15625" width="3.7109375" customWidth="1"/>
    <col min="15633" max="15633" width="7.28515625" customWidth="1"/>
    <col min="15873" max="15873" width="4" customWidth="1"/>
    <col min="15874" max="15881" width="3.7109375" customWidth="1"/>
    <col min="15889" max="15889" width="7.28515625" customWidth="1"/>
    <col min="16129" max="16129" width="4" customWidth="1"/>
    <col min="16130" max="16137" width="3.7109375" customWidth="1"/>
    <col min="16145" max="16145" width="7.28515625" customWidth="1"/>
  </cols>
  <sheetData>
    <row r="1" spans="1:37" ht="15" customHeight="1">
      <c r="A1" s="149"/>
      <c r="B1" s="150"/>
      <c r="C1" s="40"/>
      <c r="D1" s="40"/>
      <c r="E1" s="40"/>
      <c r="F1" s="40"/>
      <c r="G1" s="40"/>
      <c r="H1" s="40"/>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6"/>
    </row>
    <row r="2" spans="1:37" ht="15" customHeight="1">
      <c r="A2" s="151"/>
      <c r="B2" s="779" t="s">
        <v>1286</v>
      </c>
      <c r="C2" s="779"/>
      <c r="D2" s="779"/>
      <c r="E2" s="779"/>
      <c r="F2" s="779"/>
      <c r="G2" s="779"/>
      <c r="H2" s="779"/>
      <c r="I2" s="779"/>
      <c r="J2" s="779"/>
      <c r="K2" s="779"/>
      <c r="L2" s="779"/>
      <c r="M2" s="779"/>
      <c r="N2" s="779"/>
      <c r="O2" s="779"/>
      <c r="P2" s="779"/>
      <c r="Q2" s="779"/>
      <c r="R2" s="779"/>
      <c r="S2" s="779"/>
      <c r="T2" s="779"/>
      <c r="U2" s="779"/>
      <c r="V2" s="779"/>
      <c r="W2" s="779"/>
      <c r="X2" s="779"/>
      <c r="Y2" s="779"/>
      <c r="Z2" s="779"/>
      <c r="AA2" s="779"/>
      <c r="AB2" s="779"/>
      <c r="AC2" s="779"/>
      <c r="AD2" s="779"/>
      <c r="AE2" s="779"/>
      <c r="AF2" s="779"/>
      <c r="AG2" s="779"/>
      <c r="AH2" s="779"/>
      <c r="AI2" s="779"/>
      <c r="AJ2" s="779"/>
      <c r="AK2" s="47"/>
    </row>
    <row r="3" spans="1:37" ht="15" customHeight="1">
      <c r="A3" s="151"/>
      <c r="B3" s="780" t="s">
        <v>1287</v>
      </c>
      <c r="C3" s="780"/>
      <c r="D3" s="780"/>
      <c r="E3" s="780"/>
      <c r="F3" s="780"/>
      <c r="G3" s="780"/>
      <c r="H3" s="780"/>
      <c r="I3" s="780"/>
      <c r="J3" s="780"/>
      <c r="K3" s="780"/>
      <c r="L3" s="780"/>
      <c r="M3" s="780"/>
      <c r="N3" s="780"/>
      <c r="O3" s="780"/>
      <c r="P3" s="780"/>
      <c r="Q3" s="780"/>
      <c r="R3" s="780"/>
      <c r="S3" s="780"/>
      <c r="T3" s="780"/>
      <c r="U3" s="780"/>
      <c r="V3" s="780"/>
      <c r="W3" s="780"/>
      <c r="X3" s="780"/>
      <c r="Y3" s="780"/>
      <c r="Z3" s="780"/>
      <c r="AA3" s="780"/>
      <c r="AB3" s="780"/>
      <c r="AC3" s="780"/>
      <c r="AD3" s="780"/>
      <c r="AE3" s="780"/>
      <c r="AF3" s="780"/>
      <c r="AG3" s="780"/>
      <c r="AH3" s="780"/>
      <c r="AI3" s="780"/>
      <c r="AJ3" s="780"/>
      <c r="AK3" s="47"/>
    </row>
    <row r="4" spans="1:37" ht="15" customHeight="1">
      <c r="A4" s="151"/>
      <c r="B4" s="780" t="s">
        <v>1288</v>
      </c>
      <c r="C4" s="780"/>
      <c r="D4" s="780"/>
      <c r="E4" s="780"/>
      <c r="F4" s="780"/>
      <c r="G4" s="780"/>
      <c r="H4" s="780"/>
      <c r="I4" s="780"/>
      <c r="J4" s="780"/>
      <c r="K4" s="780"/>
      <c r="L4" s="780"/>
      <c r="M4" s="780"/>
      <c r="N4" s="780"/>
      <c r="O4" s="780"/>
      <c r="P4" s="780"/>
      <c r="Q4" s="780"/>
      <c r="R4" s="780"/>
      <c r="S4" s="780"/>
      <c r="T4" s="780"/>
      <c r="U4" s="780"/>
      <c r="V4" s="780"/>
      <c r="W4" s="780"/>
      <c r="X4" s="780"/>
      <c r="Y4" s="780"/>
      <c r="Z4" s="780"/>
      <c r="AA4" s="780"/>
      <c r="AB4" s="780"/>
      <c r="AC4" s="780"/>
      <c r="AD4" s="780"/>
      <c r="AE4" s="780"/>
      <c r="AF4" s="780"/>
      <c r="AG4" s="780"/>
      <c r="AH4" s="780"/>
      <c r="AI4" s="780"/>
      <c r="AJ4" s="780"/>
      <c r="AK4" s="47"/>
    </row>
    <row r="5" spans="1:37" ht="15" customHeight="1">
      <c r="A5" s="151"/>
      <c r="B5" s="152"/>
      <c r="C5" s="152"/>
      <c r="D5" s="152"/>
      <c r="E5" s="152"/>
      <c r="F5" s="152"/>
      <c r="G5" s="152"/>
      <c r="H5" s="152"/>
      <c r="AK5" s="47"/>
    </row>
    <row r="6" spans="1:37" ht="21.75" customHeight="1">
      <c r="A6" s="151"/>
      <c r="B6" s="781" t="s">
        <v>1289</v>
      </c>
      <c r="C6" s="781"/>
      <c r="D6" s="781"/>
      <c r="E6" s="781"/>
      <c r="F6" s="781"/>
      <c r="G6" s="781"/>
      <c r="H6" s="781"/>
      <c r="I6" s="781"/>
      <c r="J6" s="781"/>
      <c r="K6" s="781"/>
      <c r="L6" s="781"/>
      <c r="M6" s="781"/>
      <c r="N6" s="781"/>
      <c r="O6" s="781"/>
      <c r="P6" s="781"/>
      <c r="Q6" s="781"/>
      <c r="R6" s="781"/>
      <c r="S6" s="781"/>
      <c r="T6" s="781"/>
      <c r="U6" s="781"/>
      <c r="V6" s="781"/>
      <c r="W6" s="781"/>
      <c r="X6" s="781"/>
      <c r="Y6" s="781"/>
      <c r="Z6" s="781"/>
      <c r="AA6" s="781"/>
      <c r="AB6" s="781"/>
      <c r="AC6" s="781"/>
      <c r="AD6" s="781"/>
      <c r="AE6" s="781"/>
      <c r="AF6" s="781"/>
      <c r="AG6" s="781"/>
      <c r="AH6" s="781"/>
      <c r="AI6" s="781"/>
      <c r="AJ6" s="781"/>
      <c r="AK6" s="47"/>
    </row>
    <row r="7" spans="1:37" ht="21.75" customHeight="1">
      <c r="A7" s="151"/>
      <c r="B7" s="783" t="s">
        <v>1290</v>
      </c>
      <c r="C7" s="783"/>
      <c r="D7" s="783"/>
      <c r="E7" s="783"/>
      <c r="F7" s="783"/>
      <c r="G7" s="783"/>
      <c r="H7" s="783"/>
      <c r="I7" s="783"/>
      <c r="J7" s="783"/>
      <c r="K7" s="783"/>
      <c r="L7" s="783"/>
      <c r="M7" s="783"/>
      <c r="N7" s="783"/>
      <c r="O7" s="783"/>
      <c r="P7" s="783"/>
      <c r="Q7" s="783"/>
      <c r="R7" s="783"/>
      <c r="S7" s="783"/>
      <c r="T7" s="783"/>
      <c r="U7" s="783"/>
      <c r="V7" s="783"/>
      <c r="W7" s="783"/>
      <c r="X7" s="783"/>
      <c r="Y7" s="783"/>
      <c r="Z7" s="783"/>
      <c r="AA7" s="783"/>
      <c r="AB7" s="783"/>
      <c r="AC7" s="783"/>
      <c r="AD7" s="783"/>
      <c r="AE7" s="783"/>
      <c r="AF7" s="783"/>
      <c r="AG7" s="783"/>
      <c r="AH7" s="783"/>
      <c r="AI7" s="783"/>
      <c r="AJ7" s="783"/>
      <c r="AK7" s="47"/>
    </row>
    <row r="8" spans="1:37" ht="21.75" customHeight="1">
      <c r="A8" s="151"/>
      <c r="B8" s="177"/>
      <c r="C8" s="177"/>
      <c r="D8" s="177"/>
      <c r="E8" s="177"/>
      <c r="F8" s="177"/>
      <c r="G8" s="177"/>
      <c r="H8" s="177"/>
      <c r="I8" s="177"/>
      <c r="J8" s="177"/>
      <c r="K8" s="177"/>
      <c r="L8" s="177"/>
      <c r="M8" s="177"/>
      <c r="N8" s="177"/>
      <c r="O8" s="177"/>
      <c r="P8" s="177"/>
      <c r="Q8" s="177"/>
      <c r="R8" s="177"/>
      <c r="S8" s="177"/>
      <c r="T8" s="177"/>
      <c r="U8" s="177"/>
      <c r="V8" s="177"/>
      <c r="W8" s="177"/>
      <c r="X8" s="177"/>
      <c r="Y8" s="177"/>
      <c r="Z8" s="177"/>
      <c r="AA8" s="177"/>
      <c r="AB8" s="177"/>
      <c r="AC8" s="177"/>
      <c r="AD8" s="177"/>
      <c r="AE8" s="177"/>
      <c r="AF8" s="177"/>
      <c r="AG8" s="177"/>
      <c r="AH8" s="177"/>
      <c r="AI8" s="177"/>
      <c r="AJ8" s="177"/>
      <c r="AK8" s="47"/>
    </row>
    <row r="9" spans="1:37" ht="21.75" customHeight="1">
      <c r="A9" s="151"/>
      <c r="B9" s="177"/>
      <c r="C9" s="177"/>
      <c r="D9" s="177"/>
      <c r="E9" s="177"/>
      <c r="F9" s="177"/>
      <c r="G9" s="177"/>
      <c r="H9" s="177"/>
      <c r="I9" s="177"/>
      <c r="J9" s="177"/>
      <c r="K9" s="177"/>
      <c r="L9" s="177"/>
      <c r="M9" s="177"/>
      <c r="N9" s="177"/>
      <c r="O9" s="177"/>
      <c r="P9" s="177"/>
      <c r="Q9" s="177"/>
      <c r="R9" s="177"/>
      <c r="S9" s="177"/>
      <c r="T9" s="177"/>
      <c r="U9" s="177"/>
      <c r="V9" s="177"/>
      <c r="W9" s="177"/>
      <c r="X9" s="177"/>
      <c r="Y9" s="177"/>
      <c r="Z9" s="177"/>
      <c r="AA9" s="177"/>
      <c r="AB9" s="177"/>
      <c r="AC9" s="177"/>
      <c r="AD9" s="177"/>
      <c r="AE9" s="177"/>
      <c r="AF9" s="177"/>
      <c r="AG9" s="177"/>
      <c r="AH9" s="177"/>
      <c r="AI9" s="177"/>
      <c r="AJ9" s="177"/>
      <c r="AK9" s="47"/>
    </row>
    <row r="10" spans="1:37" ht="21.75" customHeight="1">
      <c r="A10" s="151"/>
      <c r="B10" s="178" t="s">
        <v>1291</v>
      </c>
      <c r="C10" s="177"/>
      <c r="D10" s="177"/>
      <c r="E10" s="177"/>
      <c r="F10" s="177"/>
      <c r="G10" s="177"/>
      <c r="H10" s="177"/>
      <c r="I10" s="177"/>
      <c r="J10" s="177"/>
      <c r="K10" s="177"/>
      <c r="L10" s="177"/>
      <c r="M10" s="177"/>
      <c r="N10" s="177"/>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47"/>
    </row>
    <row r="11" spans="1:37" ht="21.75" customHeight="1">
      <c r="A11" s="151"/>
      <c r="B11" s="178" t="s">
        <v>1292</v>
      </c>
      <c r="C11" s="177"/>
      <c r="D11" s="177"/>
      <c r="E11" s="177"/>
      <c r="F11" s="177"/>
      <c r="G11" s="177"/>
      <c r="H11" s="177"/>
      <c r="I11" s="177"/>
      <c r="J11" s="177"/>
      <c r="K11" s="177"/>
      <c r="L11" s="177"/>
      <c r="M11" s="177"/>
      <c r="N11" s="177"/>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47"/>
    </row>
    <row r="12" spans="1:37" ht="15" customHeight="1">
      <c r="A12" s="151"/>
      <c r="B12" s="153"/>
      <c r="C12" s="154"/>
      <c r="D12" s="154"/>
      <c r="E12" s="154"/>
      <c r="F12" s="154"/>
      <c r="G12" s="154"/>
      <c r="H12" s="154"/>
      <c r="AK12" s="47"/>
    </row>
    <row r="13" spans="1:37" ht="15" customHeight="1">
      <c r="A13" s="151"/>
      <c r="B13" s="155" t="s">
        <v>1293</v>
      </c>
      <c r="D13" s="156"/>
      <c r="E13" s="156"/>
      <c r="F13" s="156"/>
      <c r="G13" s="156"/>
      <c r="I13" s="156">
        <f>+' FMT 104 TOMA DATOS'!H28</f>
        <v>0</v>
      </c>
      <c r="AK13" s="47"/>
    </row>
    <row r="14" spans="1:37" ht="15" customHeight="1">
      <c r="A14" s="151"/>
      <c r="B14" s="155" t="s">
        <v>1294</v>
      </c>
      <c r="C14" s="157"/>
      <c r="F14" s="158" t="str">
        <f>+' FMT 104 TOMA DATOS'!H38</f>
        <v>150 este CCSS</v>
      </c>
      <c r="AK14" s="47"/>
    </row>
    <row r="15" spans="1:37" ht="15" customHeight="1">
      <c r="A15" s="151"/>
      <c r="B15" s="155" t="s">
        <v>1295</v>
      </c>
      <c r="C15" s="159"/>
      <c r="D15" s="159"/>
      <c r="E15" s="159"/>
      <c r="F15" s="159"/>
      <c r="G15" s="159"/>
      <c r="H15" s="159"/>
      <c r="AK15" s="47"/>
    </row>
    <row r="16" spans="1:37" ht="15" customHeight="1">
      <c r="A16" s="151"/>
      <c r="B16" s="160">
        <v>1</v>
      </c>
      <c r="C16" s="720">
        <f>+' FMT 104 TOMA DATOS'!I29</f>
        <v>0</v>
      </c>
      <c r="D16" s="720"/>
      <c r="E16" s="720"/>
      <c r="F16" s="720"/>
      <c r="G16" s="720"/>
      <c r="H16" s="720"/>
      <c r="I16" s="720"/>
      <c r="J16" s="720"/>
      <c r="K16" s="720"/>
      <c r="L16" s="720"/>
      <c r="M16" s="720"/>
      <c r="N16" s="720"/>
      <c r="O16" s="720"/>
      <c r="P16" s="720"/>
      <c r="Q16" s="720"/>
      <c r="R16" s="720"/>
      <c r="S16" s="720"/>
      <c r="AK16" s="47"/>
    </row>
    <row r="17" spans="1:37" ht="15" customHeight="1">
      <c r="A17" s="151"/>
      <c r="B17" s="160">
        <f>1+B16</f>
        <v>2</v>
      </c>
      <c r="C17" s="720" t="s">
        <v>1296</v>
      </c>
      <c r="D17" s="720"/>
      <c r="E17" s="720"/>
      <c r="F17" s="720"/>
      <c r="G17" s="720"/>
      <c r="H17" s="720"/>
      <c r="I17" s="720"/>
      <c r="J17" s="720"/>
      <c r="K17" s="720"/>
      <c r="L17" s="720"/>
      <c r="M17" s="720"/>
      <c r="N17" s="720"/>
      <c r="O17" s="720"/>
      <c r="P17" s="720"/>
      <c r="Q17" s="720"/>
      <c r="R17" s="720"/>
      <c r="S17" s="720"/>
      <c r="T17" s="720"/>
      <c r="U17" s="720"/>
      <c r="V17" s="720"/>
      <c r="W17" s="720"/>
      <c r="X17" s="720"/>
      <c r="Y17" s="720"/>
      <c r="Z17" s="720"/>
      <c r="AA17" s="720"/>
      <c r="AB17" s="720"/>
      <c r="AC17" s="720"/>
      <c r="AD17" s="720"/>
      <c r="AE17" s="720"/>
      <c r="AF17" s="720"/>
      <c r="AG17" s="720"/>
      <c r="AH17" s="720"/>
      <c r="AI17" s="720"/>
      <c r="AK17" s="47"/>
    </row>
    <row r="18" spans="1:37" ht="15" customHeight="1">
      <c r="A18" s="151"/>
      <c r="B18" s="160">
        <f>1+B17</f>
        <v>3</v>
      </c>
      <c r="C18" s="720" t="s">
        <v>1296</v>
      </c>
      <c r="D18" s="720"/>
      <c r="E18" s="720"/>
      <c r="F18" s="720"/>
      <c r="G18" s="720"/>
      <c r="H18" s="720"/>
      <c r="I18" s="720"/>
      <c r="J18" s="720"/>
      <c r="K18" s="720"/>
      <c r="L18" s="720"/>
      <c r="M18" s="720"/>
      <c r="N18" s="720"/>
      <c r="O18" s="720"/>
      <c r="P18" s="720"/>
      <c r="Q18" s="720"/>
      <c r="R18" s="720"/>
      <c r="S18" s="720"/>
      <c r="T18" s="720"/>
      <c r="U18" s="720"/>
      <c r="V18" s="720"/>
      <c r="W18" s="720"/>
      <c r="X18" s="720"/>
      <c r="Y18" s="720"/>
      <c r="Z18" s="720"/>
      <c r="AA18" s="720"/>
      <c r="AB18" s="720"/>
      <c r="AC18" s="720"/>
      <c r="AD18" s="720"/>
      <c r="AE18" s="720"/>
      <c r="AF18" s="720"/>
      <c r="AG18" s="720"/>
      <c r="AH18" s="720"/>
      <c r="AI18" s="720"/>
      <c r="AK18" s="47"/>
    </row>
    <row r="19" spans="1:37" ht="15" customHeight="1">
      <c r="A19" s="151"/>
      <c r="B19" s="160">
        <f>1+B18</f>
        <v>4</v>
      </c>
      <c r="C19" s="720" t="s">
        <v>1296</v>
      </c>
      <c r="D19" s="720"/>
      <c r="E19" s="720"/>
      <c r="F19" s="720"/>
      <c r="G19" s="720"/>
      <c r="H19" s="720"/>
      <c r="I19" s="720"/>
      <c r="J19" s="720"/>
      <c r="K19" s="720"/>
      <c r="L19" s="720"/>
      <c r="M19" s="720"/>
      <c r="N19" s="720"/>
      <c r="O19" s="720"/>
      <c r="P19" s="720"/>
      <c r="Q19" s="720"/>
      <c r="R19" s="720"/>
      <c r="S19" s="720"/>
      <c r="T19" s="720"/>
      <c r="U19" s="720"/>
      <c r="V19" s="720"/>
      <c r="W19" s="720"/>
      <c r="X19" s="720"/>
      <c r="Y19" s="720"/>
      <c r="Z19" s="720"/>
      <c r="AA19" s="720"/>
      <c r="AB19" s="720"/>
      <c r="AC19" s="720"/>
      <c r="AD19" s="720"/>
      <c r="AE19" s="720"/>
      <c r="AF19" s="720"/>
      <c r="AG19" s="720"/>
      <c r="AH19" s="720"/>
      <c r="AI19" s="720"/>
      <c r="AK19" s="47"/>
    </row>
    <row r="20" spans="1:37" ht="15" customHeight="1">
      <c r="A20" s="151"/>
      <c r="B20" s="161" t="s">
        <v>1297</v>
      </c>
      <c r="D20" s="162"/>
      <c r="E20" s="162"/>
      <c r="F20" s="162"/>
      <c r="I20" s="790">
        <f>+' FMT 104 TOMA DATOS'!I10</f>
        <v>0</v>
      </c>
      <c r="J20" s="790"/>
      <c r="K20" s="790"/>
      <c r="L20" s="790"/>
      <c r="M20" s="790"/>
      <c r="N20" s="790"/>
      <c r="O20" s="790"/>
      <c r="P20" s="790"/>
      <c r="Q20" s="790"/>
      <c r="R20" s="790"/>
      <c r="S20" s="790"/>
      <c r="T20" s="790"/>
      <c r="U20" s="790"/>
      <c r="V20" s="790"/>
      <c r="W20" s="790"/>
      <c r="Y20" s="43" t="s">
        <v>1298</v>
      </c>
      <c r="AB20" s="791">
        <f>+' FMT 104 TOMA DATOS'!H11</f>
        <v>0</v>
      </c>
      <c r="AC20" s="792"/>
      <c r="AD20" s="792"/>
      <c r="AE20" s="792"/>
      <c r="AF20" s="792"/>
      <c r="AK20" s="47"/>
    </row>
    <row r="21" spans="1:37" ht="15" customHeight="1">
      <c r="A21" s="151"/>
      <c r="O21" s="10"/>
      <c r="AK21" s="47"/>
    </row>
    <row r="22" spans="1:37" ht="22.5" customHeight="1">
      <c r="A22" s="151"/>
      <c r="B22" s="782" t="s">
        <v>1299</v>
      </c>
      <c r="C22" s="782"/>
      <c r="D22" s="782"/>
      <c r="E22" s="782"/>
      <c r="F22" s="782"/>
      <c r="G22" s="782"/>
      <c r="H22" s="782"/>
      <c r="I22" s="782"/>
      <c r="J22" s="782"/>
      <c r="K22" s="782"/>
      <c r="L22" s="782"/>
      <c r="M22" s="782"/>
      <c r="N22" s="782"/>
      <c r="O22" s="782"/>
      <c r="P22" s="782"/>
      <c r="Q22" s="782"/>
      <c r="R22" s="782"/>
      <c r="S22" s="782"/>
      <c r="T22" s="782"/>
      <c r="U22" s="782"/>
      <c r="V22" s="782"/>
      <c r="W22" s="782"/>
      <c r="X22" s="782"/>
      <c r="Y22" s="782"/>
      <c r="Z22" s="782"/>
      <c r="AA22" s="782"/>
      <c r="AB22" s="782"/>
      <c r="AC22" s="782"/>
      <c r="AD22" s="782"/>
      <c r="AE22" s="782"/>
      <c r="AF22" s="782"/>
      <c r="AG22" s="782"/>
      <c r="AH22" s="782"/>
      <c r="AI22" s="782"/>
      <c r="AJ22" s="782"/>
      <c r="AK22" s="47"/>
    </row>
    <row r="23" spans="1:37" ht="22.5" customHeight="1">
      <c r="A23" s="151"/>
      <c r="B23" s="719" t="e">
        <f>VLOOKUP(B22,PARÁMETROS!E109:H126,4,0)</f>
        <v>#N/A</v>
      </c>
      <c r="C23" s="719"/>
      <c r="D23" s="719"/>
      <c r="E23" s="719"/>
      <c r="F23" s="719"/>
      <c r="G23" s="719"/>
      <c r="H23" s="719"/>
      <c r="I23" s="719"/>
      <c r="J23" s="719"/>
      <c r="K23" s="719"/>
      <c r="L23" s="719"/>
      <c r="M23" s="719"/>
      <c r="N23" s="719"/>
      <c r="O23" s="719"/>
      <c r="P23" s="719"/>
      <c r="Q23" s="719"/>
      <c r="R23" s="719"/>
      <c r="S23" s="719"/>
      <c r="T23" s="719"/>
      <c r="U23" s="719"/>
      <c r="V23" s="719"/>
      <c r="W23" s="719"/>
      <c r="X23" s="719"/>
      <c r="Y23" s="719"/>
      <c r="Z23" s="719"/>
      <c r="AA23" s="719"/>
      <c r="AB23" s="719"/>
      <c r="AC23" s="719"/>
      <c r="AD23" s="719"/>
      <c r="AE23" s="719"/>
      <c r="AF23" s="719"/>
      <c r="AG23" s="719"/>
      <c r="AH23" s="719"/>
      <c r="AI23" s="719"/>
      <c r="AJ23" s="719"/>
      <c r="AK23" s="47"/>
    </row>
    <row r="24" spans="1:37" ht="22.5" customHeight="1">
      <c r="A24" s="784"/>
      <c r="B24" s="785"/>
      <c r="C24" s="785"/>
      <c r="D24" s="785"/>
      <c r="E24" s="785"/>
      <c r="F24" s="785"/>
      <c r="G24" s="785"/>
      <c r="H24" s="785"/>
      <c r="I24" s="785"/>
      <c r="J24" s="785"/>
      <c r="K24" s="785"/>
      <c r="L24" s="785"/>
      <c r="M24" s="785"/>
      <c r="N24" s="785"/>
      <c r="O24" s="785"/>
      <c r="P24" s="785"/>
      <c r="Q24" s="785"/>
      <c r="R24" s="785"/>
      <c r="S24" s="785"/>
      <c r="T24" s="785"/>
      <c r="U24" s="785"/>
      <c r="V24" s="785"/>
      <c r="W24" s="785"/>
      <c r="X24" s="785"/>
      <c r="Y24" s="785"/>
      <c r="Z24" s="785"/>
      <c r="AA24" s="785"/>
      <c r="AB24" s="785"/>
      <c r="AC24" s="785"/>
      <c r="AD24" s="785"/>
      <c r="AE24" s="785"/>
      <c r="AF24" s="785"/>
      <c r="AG24" s="785"/>
      <c r="AH24" s="785"/>
      <c r="AI24" s="785"/>
      <c r="AJ24" s="785"/>
      <c r="AK24" s="786"/>
    </row>
    <row r="25" spans="1:37" ht="22.5" customHeight="1">
      <c r="A25" s="787"/>
      <c r="B25" s="788"/>
      <c r="C25" s="788"/>
      <c r="D25" s="788"/>
      <c r="E25" s="788"/>
      <c r="F25" s="788"/>
      <c r="G25" s="788"/>
      <c r="H25" s="788"/>
      <c r="I25" s="788"/>
      <c r="J25" s="788"/>
      <c r="K25" s="788"/>
      <c r="L25" s="788"/>
      <c r="M25" s="788"/>
      <c r="N25" s="788"/>
      <c r="O25" s="788"/>
      <c r="P25" s="788"/>
      <c r="Q25" s="788"/>
      <c r="R25" s="788"/>
      <c r="S25" s="788"/>
      <c r="T25" s="788"/>
      <c r="U25" s="788"/>
      <c r="V25" s="788"/>
      <c r="W25" s="788"/>
      <c r="X25" s="788"/>
      <c r="Y25" s="788"/>
      <c r="Z25" s="788"/>
      <c r="AA25" s="788"/>
      <c r="AB25" s="788"/>
      <c r="AC25" s="788"/>
      <c r="AD25" s="788"/>
      <c r="AE25" s="788"/>
      <c r="AF25" s="788"/>
      <c r="AG25" s="788"/>
      <c r="AH25" s="788"/>
      <c r="AI25" s="788"/>
      <c r="AJ25" s="788"/>
      <c r="AK25" s="789"/>
    </row>
    <row r="26" spans="1:37" ht="15" customHeight="1">
      <c r="A26" s="151"/>
      <c r="AK26" s="47"/>
    </row>
    <row r="27" spans="1:37" ht="15" customHeight="1">
      <c r="A27" s="151"/>
      <c r="AK27" s="47"/>
    </row>
    <row r="28" spans="1:37" ht="15" customHeight="1" thickBot="1">
      <c r="A28" s="166"/>
      <c r="B28" s="167"/>
      <c r="C28" s="39"/>
      <c r="D28" s="39"/>
      <c r="E28" s="39"/>
      <c r="F28" s="39"/>
      <c r="G28" s="39"/>
      <c r="H28" s="39"/>
      <c r="I28" s="39"/>
      <c r="J28" s="39"/>
      <c r="K28" s="39"/>
      <c r="L28" s="39"/>
      <c r="M28" s="39"/>
      <c r="N28" s="39"/>
      <c r="O28" s="39"/>
      <c r="P28" s="39"/>
      <c r="Q28" s="39"/>
      <c r="R28" s="39"/>
      <c r="S28" s="39"/>
      <c r="T28" s="39"/>
      <c r="U28" s="39"/>
      <c r="V28" s="39"/>
      <c r="W28" s="39"/>
      <c r="X28" s="39"/>
      <c r="Y28" s="39"/>
      <c r="Z28" s="39"/>
      <c r="AA28" s="39"/>
      <c r="AB28" s="39"/>
      <c r="AC28" s="39"/>
      <c r="AD28" s="39"/>
      <c r="AE28" s="39"/>
      <c r="AF28" s="39"/>
      <c r="AG28" s="39"/>
      <c r="AH28" s="39"/>
      <c r="AI28" s="39"/>
      <c r="AJ28" s="39"/>
      <c r="AK28" s="48"/>
    </row>
  </sheetData>
  <mergeCells count="15">
    <mergeCell ref="B22:AJ22"/>
    <mergeCell ref="B23:AJ23"/>
    <mergeCell ref="B7:AJ7"/>
    <mergeCell ref="A24:AK24"/>
    <mergeCell ref="A25:AK25"/>
    <mergeCell ref="C18:AI18"/>
    <mergeCell ref="C19:AI19"/>
    <mergeCell ref="C17:AI17"/>
    <mergeCell ref="I20:W20"/>
    <mergeCell ref="AB20:AF20"/>
    <mergeCell ref="B2:AJ2"/>
    <mergeCell ref="B3:AJ3"/>
    <mergeCell ref="B4:AJ4"/>
    <mergeCell ref="B6:AJ6"/>
    <mergeCell ref="C16:S16"/>
  </mergeCells>
  <printOptions horizontalCentered="1" verticalCentered="1"/>
  <pageMargins left="0.31496062992125984" right="0" top="0.59055118110236227" bottom="0.39370078740157483" header="0.39370078740157483" footer="0"/>
  <pageSetup scale="96" orientation="landscape" r:id="rId1"/>
  <headerFooter alignWithMargins="0">
    <oddHeader>&amp;L&amp;F  &amp;D  &amp;P</oddHead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PARÁMETROS!$E$109:$E$126</xm:f>
          </x14:formula1>
          <xm:sqref>B22:AJ22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7" tint="0.59999389629810485"/>
  </sheetPr>
  <dimension ref="A1:O114"/>
  <sheetViews>
    <sheetView workbookViewId="0">
      <selection activeCell="B1" sqref="B1:AD1"/>
    </sheetView>
  </sheetViews>
  <sheetFormatPr baseColWidth="10" defaultColWidth="5.7109375" defaultRowHeight="15"/>
  <cols>
    <col min="1" max="16384" width="5.7109375" style="438"/>
  </cols>
  <sheetData>
    <row r="1" spans="1:15">
      <c r="A1" s="436"/>
      <c r="B1" s="437"/>
      <c r="C1" s="436"/>
      <c r="D1" s="436"/>
      <c r="E1" s="436"/>
      <c r="F1" s="436"/>
      <c r="G1" s="436"/>
      <c r="H1" s="436"/>
      <c r="I1" s="436"/>
      <c r="J1" s="436"/>
      <c r="K1" s="436"/>
      <c r="L1" s="436"/>
      <c r="M1" s="436"/>
      <c r="N1" s="436"/>
      <c r="O1" s="436"/>
    </row>
    <row r="2" spans="1:15">
      <c r="A2" s="436"/>
      <c r="B2" s="437"/>
      <c r="C2" s="436"/>
      <c r="D2" s="436"/>
      <c r="E2" s="436"/>
      <c r="F2" s="436"/>
      <c r="G2" s="436" t="s">
        <v>1300</v>
      </c>
      <c r="H2" s="436"/>
      <c r="I2" s="436"/>
      <c r="J2" s="436"/>
      <c r="K2" s="436"/>
      <c r="L2" s="436"/>
      <c r="M2" s="436"/>
      <c r="N2" s="436"/>
      <c r="O2" s="436"/>
    </row>
    <row r="3" spans="1:15">
      <c r="A3" s="436"/>
      <c r="B3" s="437"/>
      <c r="C3" s="436"/>
      <c r="D3" s="436"/>
      <c r="E3" s="436"/>
      <c r="F3" s="436"/>
      <c r="G3" s="436" t="s">
        <v>1301</v>
      </c>
      <c r="H3" s="436"/>
      <c r="I3" s="436"/>
      <c r="J3" s="436"/>
      <c r="K3" s="436"/>
      <c r="L3" s="436"/>
      <c r="M3" s="436"/>
      <c r="N3" s="436"/>
      <c r="O3" s="436"/>
    </row>
    <row r="4" spans="1:15">
      <c r="A4" s="436"/>
      <c r="B4" s="437"/>
      <c r="C4" s="436"/>
      <c r="D4" s="436"/>
      <c r="E4" s="436"/>
      <c r="F4" s="436"/>
      <c r="G4" s="439" t="s">
        <v>1302</v>
      </c>
      <c r="H4" s="436"/>
      <c r="I4" s="436"/>
      <c r="J4" s="436"/>
      <c r="K4" s="436"/>
      <c r="L4" s="436"/>
      <c r="M4" s="436"/>
      <c r="N4" s="436"/>
      <c r="O4" s="436"/>
    </row>
    <row r="5" spans="1:15" ht="15.75" thickBot="1">
      <c r="A5" s="436"/>
      <c r="B5" s="437"/>
      <c r="C5" s="436"/>
      <c r="D5" s="436"/>
      <c r="E5" s="436"/>
      <c r="F5" s="436"/>
      <c r="G5" s="436"/>
      <c r="H5" s="436"/>
      <c r="I5" s="436"/>
      <c r="J5" s="436"/>
      <c r="K5" s="436"/>
      <c r="L5" s="436"/>
      <c r="M5" s="436"/>
      <c r="N5" s="436"/>
      <c r="O5" s="436"/>
    </row>
    <row r="6" spans="1:15" ht="14.45" customHeight="1">
      <c r="A6" s="436"/>
      <c r="B6" s="811" t="s">
        <v>1303</v>
      </c>
      <c r="C6" s="852" t="s">
        <v>1304</v>
      </c>
      <c r="D6" s="853"/>
      <c r="E6" s="853"/>
      <c r="F6" s="853"/>
      <c r="G6" s="853"/>
      <c r="H6" s="853"/>
      <c r="I6" s="853"/>
      <c r="J6" s="853"/>
      <c r="K6" s="853"/>
      <c r="L6" s="853"/>
      <c r="M6" s="853"/>
      <c r="N6" s="853"/>
      <c r="O6" s="854"/>
    </row>
    <row r="7" spans="1:15" ht="14.45" customHeight="1">
      <c r="A7" s="436"/>
      <c r="B7" s="812"/>
      <c r="C7" s="855"/>
      <c r="D7" s="856"/>
      <c r="E7" s="856"/>
      <c r="F7" s="856"/>
      <c r="G7" s="856"/>
      <c r="H7" s="856"/>
      <c r="I7" s="856"/>
      <c r="J7" s="856"/>
      <c r="K7" s="856"/>
      <c r="L7" s="856"/>
      <c r="M7" s="856"/>
      <c r="N7" s="856"/>
      <c r="O7" s="857"/>
    </row>
    <row r="8" spans="1:15" ht="14.45" customHeight="1">
      <c r="A8" s="436"/>
      <c r="B8" s="812"/>
      <c r="C8" s="855"/>
      <c r="D8" s="856"/>
      <c r="E8" s="856"/>
      <c r="F8" s="856"/>
      <c r="G8" s="856"/>
      <c r="H8" s="856"/>
      <c r="I8" s="856"/>
      <c r="J8" s="856"/>
      <c r="K8" s="856"/>
      <c r="L8" s="856"/>
      <c r="M8" s="856"/>
      <c r="N8" s="856"/>
      <c r="O8" s="857"/>
    </row>
    <row r="9" spans="1:15" ht="14.45" customHeight="1">
      <c r="A9" s="436"/>
      <c r="B9" s="812"/>
      <c r="C9" s="855"/>
      <c r="D9" s="856"/>
      <c r="E9" s="856"/>
      <c r="F9" s="856"/>
      <c r="G9" s="856"/>
      <c r="H9" s="856"/>
      <c r="I9" s="856"/>
      <c r="J9" s="856"/>
      <c r="K9" s="856"/>
      <c r="L9" s="856"/>
      <c r="M9" s="856"/>
      <c r="N9" s="856"/>
      <c r="O9" s="857"/>
    </row>
    <row r="10" spans="1:15" ht="14.45" customHeight="1">
      <c r="A10" s="436"/>
      <c r="B10" s="812"/>
      <c r="C10" s="855"/>
      <c r="D10" s="856"/>
      <c r="E10" s="856"/>
      <c r="F10" s="856"/>
      <c r="G10" s="856"/>
      <c r="H10" s="856"/>
      <c r="I10" s="856"/>
      <c r="J10" s="856"/>
      <c r="K10" s="856"/>
      <c r="L10" s="856"/>
      <c r="M10" s="856"/>
      <c r="N10" s="856"/>
      <c r="O10" s="857"/>
    </row>
    <row r="11" spans="1:15" ht="14.45" customHeight="1">
      <c r="A11" s="436"/>
      <c r="B11" s="812"/>
      <c r="C11" s="855"/>
      <c r="D11" s="856"/>
      <c r="E11" s="856"/>
      <c r="F11" s="856"/>
      <c r="G11" s="856"/>
      <c r="H11" s="856"/>
      <c r="I11" s="856"/>
      <c r="J11" s="856"/>
      <c r="K11" s="856"/>
      <c r="L11" s="856"/>
      <c r="M11" s="856"/>
      <c r="N11" s="856"/>
      <c r="O11" s="857"/>
    </row>
    <row r="12" spans="1:15" ht="14.45" customHeight="1">
      <c r="A12" s="436"/>
      <c r="B12" s="812"/>
      <c r="C12" s="855"/>
      <c r="D12" s="856"/>
      <c r="E12" s="856"/>
      <c r="F12" s="856"/>
      <c r="G12" s="856"/>
      <c r="H12" s="856"/>
      <c r="I12" s="856"/>
      <c r="J12" s="856"/>
      <c r="K12" s="856"/>
      <c r="L12" s="856"/>
      <c r="M12" s="856"/>
      <c r="N12" s="856"/>
      <c r="O12" s="857"/>
    </row>
    <row r="13" spans="1:15" ht="14.45" customHeight="1">
      <c r="A13" s="436"/>
      <c r="B13" s="812"/>
      <c r="C13" s="855"/>
      <c r="D13" s="856"/>
      <c r="E13" s="856"/>
      <c r="F13" s="856"/>
      <c r="G13" s="856"/>
      <c r="H13" s="856"/>
      <c r="I13" s="856"/>
      <c r="J13" s="856"/>
      <c r="K13" s="856"/>
      <c r="L13" s="856"/>
      <c r="M13" s="856"/>
      <c r="N13" s="856"/>
      <c r="O13" s="857"/>
    </row>
    <row r="14" spans="1:15" ht="14.45" customHeight="1">
      <c r="A14" s="436"/>
      <c r="B14" s="812"/>
      <c r="C14" s="855"/>
      <c r="D14" s="856"/>
      <c r="E14" s="856"/>
      <c r="F14" s="856"/>
      <c r="G14" s="856"/>
      <c r="H14" s="856"/>
      <c r="I14" s="856"/>
      <c r="J14" s="856"/>
      <c r="K14" s="856"/>
      <c r="L14" s="856"/>
      <c r="M14" s="856"/>
      <c r="N14" s="856"/>
      <c r="O14" s="857"/>
    </row>
    <row r="15" spans="1:15" ht="14.45" customHeight="1">
      <c r="A15" s="436"/>
      <c r="B15" s="812"/>
      <c r="C15" s="855"/>
      <c r="D15" s="856"/>
      <c r="E15" s="856"/>
      <c r="F15" s="856"/>
      <c r="G15" s="856"/>
      <c r="H15" s="856"/>
      <c r="I15" s="856"/>
      <c r="J15" s="856"/>
      <c r="K15" s="856"/>
      <c r="L15" s="856"/>
      <c r="M15" s="856"/>
      <c r="N15" s="856"/>
      <c r="O15" s="857"/>
    </row>
    <row r="16" spans="1:15" ht="14.45" customHeight="1">
      <c r="A16" s="436"/>
      <c r="B16" s="812"/>
      <c r="C16" s="855"/>
      <c r="D16" s="856"/>
      <c r="E16" s="856"/>
      <c r="F16" s="856"/>
      <c r="G16" s="856"/>
      <c r="H16" s="856"/>
      <c r="I16" s="856"/>
      <c r="J16" s="856"/>
      <c r="K16" s="856"/>
      <c r="L16" s="856"/>
      <c r="M16" s="856"/>
      <c r="N16" s="856"/>
      <c r="O16" s="857"/>
    </row>
    <row r="17" spans="1:15" ht="14.45" customHeight="1">
      <c r="A17" s="436"/>
      <c r="B17" s="812"/>
      <c r="C17" s="855"/>
      <c r="D17" s="856"/>
      <c r="E17" s="856"/>
      <c r="F17" s="856"/>
      <c r="G17" s="856"/>
      <c r="H17" s="856"/>
      <c r="I17" s="856"/>
      <c r="J17" s="856"/>
      <c r="K17" s="856"/>
      <c r="L17" s="856"/>
      <c r="M17" s="856"/>
      <c r="N17" s="856"/>
      <c r="O17" s="857"/>
    </row>
    <row r="18" spans="1:15" ht="14.45" customHeight="1">
      <c r="A18" s="436"/>
      <c r="B18" s="812"/>
      <c r="C18" s="855"/>
      <c r="D18" s="856"/>
      <c r="E18" s="856"/>
      <c r="F18" s="856"/>
      <c r="G18" s="856"/>
      <c r="H18" s="856"/>
      <c r="I18" s="856"/>
      <c r="J18" s="856"/>
      <c r="K18" s="856"/>
      <c r="L18" s="856"/>
      <c r="M18" s="856"/>
      <c r="N18" s="856"/>
      <c r="O18" s="857"/>
    </row>
    <row r="19" spans="1:15" ht="14.45" customHeight="1">
      <c r="A19" s="436"/>
      <c r="B19" s="812"/>
      <c r="C19" s="855"/>
      <c r="D19" s="856"/>
      <c r="E19" s="856"/>
      <c r="F19" s="856"/>
      <c r="G19" s="856"/>
      <c r="H19" s="856"/>
      <c r="I19" s="856"/>
      <c r="J19" s="856"/>
      <c r="K19" s="856"/>
      <c r="L19" s="856"/>
      <c r="M19" s="856"/>
      <c r="N19" s="856"/>
      <c r="O19" s="857"/>
    </row>
    <row r="20" spans="1:15" ht="14.45" customHeight="1">
      <c r="A20" s="436"/>
      <c r="B20" s="812"/>
      <c r="C20" s="855"/>
      <c r="D20" s="856"/>
      <c r="E20" s="856"/>
      <c r="F20" s="856"/>
      <c r="G20" s="856"/>
      <c r="H20" s="856"/>
      <c r="I20" s="856"/>
      <c r="J20" s="856"/>
      <c r="K20" s="856"/>
      <c r="L20" s="856"/>
      <c r="M20" s="856"/>
      <c r="N20" s="856"/>
      <c r="O20" s="857"/>
    </row>
    <row r="21" spans="1:15" ht="14.45" customHeight="1">
      <c r="A21" s="436"/>
      <c r="B21" s="812"/>
      <c r="C21" s="855"/>
      <c r="D21" s="856"/>
      <c r="E21" s="856"/>
      <c r="F21" s="856"/>
      <c r="G21" s="856"/>
      <c r="H21" s="856"/>
      <c r="I21" s="856"/>
      <c r="J21" s="856"/>
      <c r="K21" s="856"/>
      <c r="L21" s="856"/>
      <c r="M21" s="856"/>
      <c r="N21" s="856"/>
      <c r="O21" s="857"/>
    </row>
    <row r="22" spans="1:15" ht="14.45" customHeight="1">
      <c r="A22" s="436"/>
      <c r="B22" s="812"/>
      <c r="C22" s="855"/>
      <c r="D22" s="856"/>
      <c r="E22" s="856"/>
      <c r="F22" s="856"/>
      <c r="G22" s="856"/>
      <c r="H22" s="856"/>
      <c r="I22" s="856"/>
      <c r="J22" s="856"/>
      <c r="K22" s="856"/>
      <c r="L22" s="856"/>
      <c r="M22" s="856"/>
      <c r="N22" s="856"/>
      <c r="O22" s="857"/>
    </row>
    <row r="23" spans="1:15" ht="14.45" customHeight="1">
      <c r="A23" s="436"/>
      <c r="B23" s="812"/>
      <c r="C23" s="855"/>
      <c r="D23" s="856"/>
      <c r="E23" s="856"/>
      <c r="F23" s="856"/>
      <c r="G23" s="856"/>
      <c r="H23" s="856"/>
      <c r="I23" s="856"/>
      <c r="J23" s="856"/>
      <c r="K23" s="856"/>
      <c r="L23" s="856"/>
      <c r="M23" s="856"/>
      <c r="N23" s="856"/>
      <c r="O23" s="857"/>
    </row>
    <row r="24" spans="1:15">
      <c r="A24" s="436"/>
      <c r="B24" s="812"/>
      <c r="C24" s="855"/>
      <c r="D24" s="856"/>
      <c r="E24" s="856"/>
      <c r="F24" s="856"/>
      <c r="G24" s="856"/>
      <c r="H24" s="856"/>
      <c r="I24" s="856"/>
      <c r="J24" s="856"/>
      <c r="K24" s="856"/>
      <c r="L24" s="856"/>
      <c r="M24" s="856"/>
      <c r="N24" s="856"/>
      <c r="O24" s="857"/>
    </row>
    <row r="25" spans="1:15" ht="15" customHeight="1" thickBot="1">
      <c r="A25" s="436"/>
      <c r="B25" s="813"/>
      <c r="C25" s="858"/>
      <c r="D25" s="859"/>
      <c r="E25" s="859"/>
      <c r="F25" s="859"/>
      <c r="G25" s="859"/>
      <c r="H25" s="859"/>
      <c r="I25" s="859"/>
      <c r="J25" s="859"/>
      <c r="K25" s="859"/>
      <c r="L25" s="859"/>
      <c r="M25" s="859"/>
      <c r="N25" s="859"/>
      <c r="O25" s="860"/>
    </row>
    <row r="26" spans="1:15" ht="15.75" thickBot="1">
      <c r="A26" s="436"/>
      <c r="B26" s="440"/>
      <c r="C26" s="441"/>
      <c r="D26" s="442"/>
      <c r="E26" s="442"/>
      <c r="F26" s="442"/>
      <c r="G26" s="442"/>
      <c r="H26" s="442"/>
      <c r="I26" s="442"/>
      <c r="J26" s="442"/>
      <c r="K26" s="442"/>
      <c r="L26" s="436"/>
      <c r="M26" s="436"/>
      <c r="N26" s="436"/>
      <c r="O26" s="436"/>
    </row>
    <row r="27" spans="1:15">
      <c r="A27" s="436"/>
      <c r="B27" s="811" t="s">
        <v>1305</v>
      </c>
      <c r="C27" s="443" t="s">
        <v>1306</v>
      </c>
      <c r="D27" s="861" t="s">
        <v>1176</v>
      </c>
      <c r="E27" s="861"/>
      <c r="F27" s="861"/>
      <c r="G27" s="861"/>
      <c r="H27" s="861"/>
      <c r="I27" s="861"/>
      <c r="J27" s="861"/>
      <c r="K27" s="444" t="s">
        <v>1307</v>
      </c>
      <c r="L27" s="445"/>
      <c r="M27" s="446"/>
      <c r="N27" s="862" t="e">
        <f>VLOOKUP(D27,PARÁMETROS!B611:C613,2,FALSE)</f>
        <v>#N/A</v>
      </c>
      <c r="O27" s="863"/>
    </row>
    <row r="28" spans="1:15">
      <c r="A28" s="436"/>
      <c r="B28" s="812"/>
      <c r="C28" s="864" t="s">
        <v>1308</v>
      </c>
      <c r="D28" s="865"/>
      <c r="E28" s="865"/>
      <c r="F28" s="865"/>
      <c r="G28" s="865"/>
      <c r="H28" s="865"/>
      <c r="I28" s="865"/>
      <c r="J28" s="865"/>
      <c r="K28" s="865"/>
      <c r="L28" s="865"/>
      <c r="M28" s="865"/>
      <c r="N28" s="865"/>
      <c r="O28" s="866"/>
    </row>
    <row r="29" spans="1:15">
      <c r="A29" s="436"/>
      <c r="B29" s="812"/>
      <c r="C29" s="864"/>
      <c r="D29" s="865"/>
      <c r="E29" s="865"/>
      <c r="F29" s="865"/>
      <c r="G29" s="865"/>
      <c r="H29" s="865"/>
      <c r="I29" s="865"/>
      <c r="J29" s="865"/>
      <c r="K29" s="865"/>
      <c r="L29" s="865"/>
      <c r="M29" s="865"/>
      <c r="N29" s="865"/>
      <c r="O29" s="866"/>
    </row>
    <row r="30" spans="1:15">
      <c r="A30" s="436"/>
      <c r="B30" s="812"/>
      <c r="C30" s="864"/>
      <c r="D30" s="865"/>
      <c r="E30" s="865"/>
      <c r="F30" s="865"/>
      <c r="G30" s="865"/>
      <c r="H30" s="865"/>
      <c r="I30" s="865"/>
      <c r="J30" s="865"/>
      <c r="K30" s="865"/>
      <c r="L30" s="865"/>
      <c r="M30" s="865"/>
      <c r="N30" s="865"/>
      <c r="O30" s="866"/>
    </row>
    <row r="31" spans="1:15">
      <c r="A31" s="436"/>
      <c r="B31" s="812"/>
      <c r="C31" s="864"/>
      <c r="D31" s="865"/>
      <c r="E31" s="865"/>
      <c r="F31" s="865"/>
      <c r="G31" s="865"/>
      <c r="H31" s="865"/>
      <c r="I31" s="865"/>
      <c r="J31" s="865"/>
      <c r="K31" s="865"/>
      <c r="L31" s="865"/>
      <c r="M31" s="865"/>
      <c r="N31" s="865"/>
      <c r="O31" s="866"/>
    </row>
    <row r="32" spans="1:15">
      <c r="A32" s="436"/>
      <c r="B32" s="812"/>
      <c r="C32" s="864"/>
      <c r="D32" s="865"/>
      <c r="E32" s="865"/>
      <c r="F32" s="865"/>
      <c r="G32" s="865"/>
      <c r="H32" s="865"/>
      <c r="I32" s="865"/>
      <c r="J32" s="865"/>
      <c r="K32" s="865"/>
      <c r="L32" s="865"/>
      <c r="M32" s="865"/>
      <c r="N32" s="865"/>
      <c r="O32" s="866"/>
    </row>
    <row r="33" spans="1:15">
      <c r="A33" s="436"/>
      <c r="B33" s="812"/>
      <c r="C33" s="864"/>
      <c r="D33" s="865"/>
      <c r="E33" s="865"/>
      <c r="F33" s="865"/>
      <c r="G33" s="865"/>
      <c r="H33" s="865"/>
      <c r="I33" s="865"/>
      <c r="J33" s="865"/>
      <c r="K33" s="865"/>
      <c r="L33" s="865"/>
      <c r="M33" s="865"/>
      <c r="N33" s="865"/>
      <c r="O33" s="866"/>
    </row>
    <row r="34" spans="1:15">
      <c r="A34" s="436"/>
      <c r="B34" s="812"/>
      <c r="C34" s="864"/>
      <c r="D34" s="865"/>
      <c r="E34" s="865"/>
      <c r="F34" s="865"/>
      <c r="G34" s="865"/>
      <c r="H34" s="865"/>
      <c r="I34" s="865"/>
      <c r="J34" s="865"/>
      <c r="K34" s="865"/>
      <c r="L34" s="865"/>
      <c r="M34" s="865"/>
      <c r="N34" s="865"/>
      <c r="O34" s="866"/>
    </row>
    <row r="35" spans="1:15">
      <c r="A35" s="436"/>
      <c r="B35" s="812"/>
      <c r="C35" s="864"/>
      <c r="D35" s="865"/>
      <c r="E35" s="865"/>
      <c r="F35" s="865"/>
      <c r="G35" s="865"/>
      <c r="H35" s="865"/>
      <c r="I35" s="865"/>
      <c r="J35" s="865"/>
      <c r="K35" s="865"/>
      <c r="L35" s="865"/>
      <c r="M35" s="865"/>
      <c r="N35" s="865"/>
      <c r="O35" s="866"/>
    </row>
    <row r="36" spans="1:15">
      <c r="A36" s="436"/>
      <c r="B36" s="812"/>
      <c r="C36" s="864"/>
      <c r="D36" s="865"/>
      <c r="E36" s="865"/>
      <c r="F36" s="865"/>
      <c r="G36" s="865"/>
      <c r="H36" s="865"/>
      <c r="I36" s="865"/>
      <c r="J36" s="865"/>
      <c r="K36" s="865"/>
      <c r="L36" s="865"/>
      <c r="M36" s="865"/>
      <c r="N36" s="865"/>
      <c r="O36" s="866"/>
    </row>
    <row r="37" spans="1:15">
      <c r="A37" s="436"/>
      <c r="B37" s="812"/>
      <c r="C37" s="864"/>
      <c r="D37" s="865"/>
      <c r="E37" s="865"/>
      <c r="F37" s="865"/>
      <c r="G37" s="865"/>
      <c r="H37" s="865"/>
      <c r="I37" s="865"/>
      <c r="J37" s="865"/>
      <c r="K37" s="865"/>
      <c r="L37" s="865"/>
      <c r="M37" s="865"/>
      <c r="N37" s="865"/>
      <c r="O37" s="866"/>
    </row>
    <row r="38" spans="1:15">
      <c r="A38" s="436"/>
      <c r="B38" s="812"/>
      <c r="C38" s="864"/>
      <c r="D38" s="865"/>
      <c r="E38" s="865"/>
      <c r="F38" s="865"/>
      <c r="G38" s="865"/>
      <c r="H38" s="865"/>
      <c r="I38" s="865"/>
      <c r="J38" s="865"/>
      <c r="K38" s="865"/>
      <c r="L38" s="865"/>
      <c r="M38" s="865"/>
      <c r="N38" s="865"/>
      <c r="O38" s="866"/>
    </row>
    <row r="39" spans="1:15">
      <c r="A39" s="436"/>
      <c r="B39" s="812"/>
      <c r="C39" s="864"/>
      <c r="D39" s="865"/>
      <c r="E39" s="865"/>
      <c r="F39" s="865"/>
      <c r="G39" s="865"/>
      <c r="H39" s="865"/>
      <c r="I39" s="865"/>
      <c r="J39" s="865"/>
      <c r="K39" s="865"/>
      <c r="L39" s="865"/>
      <c r="M39" s="865"/>
      <c r="N39" s="865"/>
      <c r="O39" s="866"/>
    </row>
    <row r="40" spans="1:15">
      <c r="A40" s="436"/>
      <c r="B40" s="812"/>
      <c r="C40" s="864"/>
      <c r="D40" s="865"/>
      <c r="E40" s="865"/>
      <c r="F40" s="865"/>
      <c r="G40" s="865"/>
      <c r="H40" s="865"/>
      <c r="I40" s="865"/>
      <c r="J40" s="865"/>
      <c r="K40" s="865"/>
      <c r="L40" s="865"/>
      <c r="M40" s="865"/>
      <c r="N40" s="865"/>
      <c r="O40" s="866"/>
    </row>
    <row r="41" spans="1:15" ht="15.75" thickBot="1">
      <c r="A41" s="436"/>
      <c r="B41" s="813"/>
      <c r="C41" s="867"/>
      <c r="D41" s="868"/>
      <c r="E41" s="868"/>
      <c r="F41" s="868"/>
      <c r="G41" s="868"/>
      <c r="H41" s="868"/>
      <c r="I41" s="868"/>
      <c r="J41" s="868"/>
      <c r="K41" s="868"/>
      <c r="L41" s="868"/>
      <c r="M41" s="868"/>
      <c r="N41" s="868"/>
      <c r="O41" s="869"/>
    </row>
    <row r="42" spans="1:15">
      <c r="A42" s="436"/>
      <c r="B42" s="447"/>
      <c r="C42" s="448"/>
      <c r="D42" s="448"/>
      <c r="E42" s="448"/>
      <c r="F42" s="448"/>
      <c r="G42" s="448"/>
      <c r="H42" s="448"/>
      <c r="I42" s="448"/>
      <c r="J42" s="448"/>
      <c r="K42" s="448"/>
      <c r="L42" s="448"/>
      <c r="M42" s="448"/>
      <c r="N42" s="448"/>
      <c r="O42" s="448"/>
    </row>
    <row r="43" spans="1:15">
      <c r="A43" s="436"/>
      <c r="B43" s="447"/>
      <c r="C43" s="448"/>
      <c r="D43" s="448"/>
      <c r="E43" s="448"/>
      <c r="F43" s="448"/>
      <c r="G43" s="448"/>
      <c r="H43" s="448"/>
      <c r="I43" s="448"/>
      <c r="J43" s="448"/>
      <c r="K43" s="448"/>
      <c r="L43" s="448"/>
      <c r="M43" s="448"/>
      <c r="N43" s="448"/>
      <c r="O43" s="448"/>
    </row>
    <row r="44" spans="1:15">
      <c r="A44" s="436"/>
      <c r="B44" s="447"/>
      <c r="C44" s="448"/>
      <c r="D44" s="448"/>
      <c r="E44" s="448"/>
      <c r="F44" s="448"/>
      <c r="G44" s="448"/>
      <c r="H44" s="448"/>
      <c r="I44" s="448"/>
      <c r="J44" s="448"/>
      <c r="K44" s="448"/>
      <c r="L44" s="448"/>
      <c r="M44" s="448"/>
      <c r="N44" s="448"/>
      <c r="O44" s="448"/>
    </row>
    <row r="45" spans="1:15">
      <c r="A45" s="436"/>
      <c r="B45" s="447"/>
      <c r="C45" s="448"/>
      <c r="D45" s="448"/>
      <c r="E45" s="448"/>
      <c r="F45" s="448"/>
      <c r="G45" s="448"/>
      <c r="H45" s="448"/>
      <c r="I45" s="448"/>
      <c r="J45" s="448"/>
      <c r="K45" s="448"/>
      <c r="L45" s="448"/>
      <c r="M45" s="448"/>
      <c r="N45" s="448"/>
      <c r="O45" s="448"/>
    </row>
    <row r="46" spans="1:15">
      <c r="A46" s="436"/>
      <c r="B46" s="447"/>
      <c r="C46" s="448"/>
      <c r="D46" s="448"/>
      <c r="E46" s="448"/>
      <c r="F46" s="448"/>
      <c r="G46" s="448"/>
      <c r="H46" s="448"/>
      <c r="I46" s="448"/>
      <c r="J46" s="448"/>
      <c r="K46" s="448"/>
      <c r="L46" s="448"/>
      <c r="M46" s="448"/>
      <c r="N46" s="448"/>
      <c r="O46" s="448"/>
    </row>
    <row r="47" spans="1:15">
      <c r="A47" s="436"/>
      <c r="B47" s="447"/>
      <c r="C47" s="448"/>
      <c r="D47" s="448"/>
      <c r="E47" s="448"/>
      <c r="F47" s="448"/>
      <c r="G47" s="448"/>
      <c r="H47" s="448"/>
      <c r="I47" s="448"/>
      <c r="J47" s="448"/>
      <c r="K47" s="448"/>
      <c r="L47" s="448"/>
      <c r="M47" s="448"/>
      <c r="N47" s="448"/>
      <c r="O47" s="448"/>
    </row>
    <row r="48" spans="1:15">
      <c r="A48" s="436"/>
      <c r="B48" s="447"/>
      <c r="C48" s="448"/>
      <c r="D48" s="448"/>
      <c r="E48" s="448"/>
      <c r="F48" s="448"/>
      <c r="G48" s="448"/>
      <c r="H48" s="448"/>
      <c r="I48" s="448"/>
      <c r="J48" s="448"/>
      <c r="K48" s="448"/>
      <c r="L48" s="448"/>
      <c r="M48" s="448"/>
      <c r="N48" s="448"/>
      <c r="O48" s="448"/>
    </row>
    <row r="49" spans="1:15" ht="15.75" thickBot="1">
      <c r="A49" s="436"/>
      <c r="B49" s="447"/>
      <c r="C49" s="448"/>
      <c r="D49" s="448"/>
      <c r="E49" s="448"/>
      <c r="F49" s="448"/>
      <c r="G49" s="448"/>
      <c r="H49" s="448"/>
      <c r="I49" s="448"/>
      <c r="J49" s="448"/>
      <c r="K49" s="448"/>
      <c r="L49" s="448"/>
      <c r="M49" s="448"/>
      <c r="N49" s="448"/>
      <c r="O49" s="448"/>
    </row>
    <row r="50" spans="1:15">
      <c r="A50" s="436"/>
      <c r="B50" s="839" t="s">
        <v>1309</v>
      </c>
      <c r="C50" s="449" t="s">
        <v>1310</v>
      </c>
      <c r="D50" s="450"/>
      <c r="E50" s="450"/>
      <c r="F50" s="450"/>
      <c r="G50" s="450"/>
      <c r="H50" s="450"/>
      <c r="I50" s="842">
        <f>+' FMT 104 TOMA DATOS'!H28</f>
        <v>0</v>
      </c>
      <c r="J50" s="842"/>
      <c r="K50" s="842"/>
      <c r="L50" s="842"/>
      <c r="M50" s="842"/>
      <c r="N50" s="842"/>
      <c r="O50" s="843"/>
    </row>
    <row r="51" spans="1:15">
      <c r="A51" s="436"/>
      <c r="B51" s="840"/>
      <c r="C51" s="451" t="s">
        <v>1311</v>
      </c>
      <c r="D51" s="448"/>
      <c r="E51" s="448"/>
      <c r="F51" s="448"/>
      <c r="G51" s="448"/>
      <c r="H51" s="448"/>
      <c r="I51" s="844" t="str">
        <f>+' FMT 104 TOMA DATOS'!H38</f>
        <v>150 este CCSS</v>
      </c>
      <c r="J51" s="844"/>
      <c r="K51" s="844"/>
      <c r="L51" s="844"/>
      <c r="M51" s="844"/>
      <c r="N51" s="844"/>
      <c r="O51" s="845"/>
    </row>
    <row r="52" spans="1:15">
      <c r="A52" s="436"/>
      <c r="B52" s="840"/>
      <c r="C52" s="451" t="s">
        <v>1312</v>
      </c>
      <c r="D52" s="448"/>
      <c r="E52" s="846">
        <f>+' FMT 104 TOMA DATOS'!I36</f>
        <v>0</v>
      </c>
      <c r="F52" s="846"/>
      <c r="G52" s="846"/>
      <c r="H52" s="846"/>
      <c r="I52" s="846"/>
      <c r="J52" s="847" t="s">
        <v>1313</v>
      </c>
      <c r="K52" s="847"/>
      <c r="L52" s="846">
        <f>+' FMT 104 TOMA DATOS'!U36</f>
        <v>0</v>
      </c>
      <c r="M52" s="846"/>
      <c r="N52" s="846"/>
      <c r="O52" s="848"/>
    </row>
    <row r="53" spans="1:15">
      <c r="A53" s="436"/>
      <c r="B53" s="840"/>
      <c r="C53" s="849" t="s">
        <v>1314</v>
      </c>
      <c r="D53" s="847"/>
      <c r="E53" s="846">
        <f>+' FMT 104 TOMA DATOS'!E37</f>
        <v>0</v>
      </c>
      <c r="F53" s="846"/>
      <c r="G53" s="846"/>
      <c r="H53" s="846"/>
      <c r="I53" s="846"/>
      <c r="J53" s="448"/>
      <c r="K53" s="448"/>
      <c r="L53" s="448"/>
      <c r="M53" s="448"/>
      <c r="N53" s="448"/>
      <c r="O53" s="452"/>
    </row>
    <row r="54" spans="1:15">
      <c r="A54" s="436"/>
      <c r="B54" s="840"/>
      <c r="C54" s="453" t="s">
        <v>1315</v>
      </c>
      <c r="D54" s="454"/>
      <c r="E54" s="448"/>
      <c r="F54" s="448"/>
      <c r="G54" s="448"/>
      <c r="H54" s="850">
        <f>+' FMT 104 TOMA DATOS'!R19</f>
        <v>0</v>
      </c>
      <c r="I54" s="850"/>
      <c r="J54" s="850"/>
      <c r="K54" s="850"/>
      <c r="L54" s="850"/>
      <c r="M54" s="850"/>
      <c r="N54" s="448"/>
      <c r="O54" s="452"/>
    </row>
    <row r="55" spans="1:15">
      <c r="A55" s="436"/>
      <c r="B55" s="840"/>
      <c r="C55" s="453" t="s">
        <v>1316</v>
      </c>
      <c r="D55" s="448"/>
      <c r="E55" s="448"/>
      <c r="F55" s="448"/>
      <c r="G55" s="851">
        <f>+' FMT 104 TOMA DATOS'!H18</f>
        <v>0</v>
      </c>
      <c r="H55" s="851"/>
      <c r="I55" s="851"/>
      <c r="J55" s="454" t="s">
        <v>1317</v>
      </c>
      <c r="K55" s="448"/>
      <c r="L55" s="436"/>
      <c r="M55" s="846">
        <f>+' FMT 104 TOMA DATOS'!E19</f>
        <v>0</v>
      </c>
      <c r="N55" s="846"/>
      <c r="O55" s="848"/>
    </row>
    <row r="56" spans="1:15">
      <c r="A56" s="436"/>
      <c r="B56" s="840"/>
      <c r="C56" s="453" t="s">
        <v>1318</v>
      </c>
      <c r="D56" s="448"/>
      <c r="E56" s="448"/>
      <c r="F56" s="448"/>
      <c r="G56" s="448"/>
      <c r="H56" s="448"/>
      <c r="I56" s="448"/>
      <c r="J56" s="846">
        <f>+' FMT 104 TOMA DATOS'!I29</f>
        <v>0</v>
      </c>
      <c r="K56" s="846"/>
      <c r="L56" s="846"/>
      <c r="M56" s="846"/>
      <c r="N56" s="846"/>
      <c r="O56" s="848"/>
    </row>
    <row r="57" spans="1:15" ht="19.149999999999999" customHeight="1">
      <c r="A57" s="436"/>
      <c r="B57" s="840"/>
      <c r="C57" s="453" t="s">
        <v>1319</v>
      </c>
      <c r="D57" s="448"/>
      <c r="E57" s="448"/>
      <c r="F57" s="448"/>
      <c r="G57" s="448"/>
      <c r="H57" s="448"/>
      <c r="I57" s="448"/>
      <c r="J57" s="448"/>
      <c r="K57" s="448"/>
      <c r="L57" s="448"/>
      <c r="M57" s="448"/>
      <c r="N57" s="448"/>
      <c r="O57" s="452"/>
    </row>
    <row r="58" spans="1:15">
      <c r="A58" s="436"/>
      <c r="B58" s="840"/>
      <c r="C58" s="455"/>
      <c r="D58" s="484" t="s">
        <v>501</v>
      </c>
      <c r="E58" s="454" t="s">
        <v>1320</v>
      </c>
      <c r="F58" s="454"/>
      <c r="G58" s="454"/>
      <c r="H58" s="448"/>
      <c r="I58" s="448"/>
      <c r="J58" s="448"/>
      <c r="K58" s="448"/>
      <c r="L58" s="448"/>
      <c r="M58" s="448"/>
      <c r="N58" s="448"/>
      <c r="O58" s="452"/>
    </row>
    <row r="59" spans="1:15">
      <c r="A59" s="436"/>
      <c r="B59" s="840"/>
      <c r="C59" s="455"/>
      <c r="D59" s="456"/>
      <c r="E59" s="454"/>
      <c r="F59" s="454"/>
      <c r="G59" s="454"/>
      <c r="H59" s="448"/>
      <c r="I59" s="448"/>
      <c r="J59" s="448"/>
      <c r="K59" s="448"/>
      <c r="L59" s="448"/>
      <c r="M59" s="448"/>
      <c r="N59" s="448"/>
      <c r="O59" s="452"/>
    </row>
    <row r="60" spans="1:15">
      <c r="A60" s="436"/>
      <c r="B60" s="840"/>
      <c r="C60" s="455"/>
      <c r="D60" s="484" t="s">
        <v>501</v>
      </c>
      <c r="E60" s="454" t="s">
        <v>1321</v>
      </c>
      <c r="F60" s="454"/>
      <c r="G60" s="454"/>
      <c r="H60" s="448"/>
      <c r="I60" s="448"/>
      <c r="J60" s="448"/>
      <c r="K60" s="448"/>
      <c r="L60" s="448"/>
      <c r="M60" s="448"/>
      <c r="N60" s="448"/>
      <c r="O60" s="452"/>
    </row>
    <row r="61" spans="1:15">
      <c r="A61" s="436"/>
      <c r="B61" s="840"/>
      <c r="C61" s="457"/>
      <c r="D61" s="458" t="s">
        <v>1322</v>
      </c>
      <c r="E61" s="459"/>
      <c r="F61" s="459"/>
      <c r="G61" s="459"/>
      <c r="H61" s="459"/>
      <c r="I61" s="459"/>
      <c r="J61" s="459"/>
      <c r="K61" s="460"/>
      <c r="L61" s="459"/>
      <c r="M61" s="458" t="s">
        <v>1323</v>
      </c>
      <c r="N61" s="459"/>
      <c r="O61" s="452"/>
    </row>
    <row r="62" spans="1:15">
      <c r="A62" s="436"/>
      <c r="B62" s="840"/>
      <c r="C62" s="457"/>
      <c r="D62" s="833"/>
      <c r="E62" s="833"/>
      <c r="F62" s="833"/>
      <c r="G62" s="833"/>
      <c r="H62" s="833"/>
      <c r="I62" s="833"/>
      <c r="J62" s="833"/>
      <c r="K62" s="833"/>
      <c r="L62" s="833"/>
      <c r="M62" s="834"/>
      <c r="N62" s="833"/>
      <c r="O62" s="835"/>
    </row>
    <row r="63" spans="1:15">
      <c r="A63" s="436"/>
      <c r="B63" s="840"/>
      <c r="C63" s="455"/>
      <c r="D63" s="833"/>
      <c r="E63" s="833"/>
      <c r="F63" s="833"/>
      <c r="G63" s="833"/>
      <c r="H63" s="833"/>
      <c r="I63" s="833"/>
      <c r="J63" s="833"/>
      <c r="K63" s="833"/>
      <c r="L63" s="833"/>
      <c r="M63" s="834"/>
      <c r="N63" s="833"/>
      <c r="O63" s="835"/>
    </row>
    <row r="64" spans="1:15">
      <c r="A64" s="436"/>
      <c r="B64" s="840"/>
      <c r="C64" s="455"/>
      <c r="D64" s="833"/>
      <c r="E64" s="833"/>
      <c r="F64" s="833"/>
      <c r="G64" s="833"/>
      <c r="H64" s="833"/>
      <c r="I64" s="833"/>
      <c r="J64" s="833"/>
      <c r="K64" s="833"/>
      <c r="L64" s="833"/>
      <c r="M64" s="834"/>
      <c r="N64" s="833"/>
      <c r="O64" s="835"/>
    </row>
    <row r="65" spans="1:15">
      <c r="A65" s="436"/>
      <c r="B65" s="840"/>
      <c r="C65" s="455"/>
      <c r="D65" s="833"/>
      <c r="E65" s="833"/>
      <c r="F65" s="833"/>
      <c r="G65" s="833"/>
      <c r="H65" s="833"/>
      <c r="I65" s="833"/>
      <c r="J65" s="833"/>
      <c r="K65" s="833"/>
      <c r="L65" s="833"/>
      <c r="M65" s="834"/>
      <c r="N65" s="833"/>
      <c r="O65" s="835"/>
    </row>
    <row r="66" spans="1:15" ht="15.75" thickBot="1">
      <c r="A66" s="436"/>
      <c r="B66" s="841"/>
      <c r="C66" s="461"/>
      <c r="D66" s="836"/>
      <c r="E66" s="836"/>
      <c r="F66" s="836"/>
      <c r="G66" s="836"/>
      <c r="H66" s="836"/>
      <c r="I66" s="836"/>
      <c r="J66" s="836"/>
      <c r="K66" s="836"/>
      <c r="L66" s="836"/>
      <c r="M66" s="837"/>
      <c r="N66" s="836"/>
      <c r="O66" s="838"/>
    </row>
    <row r="67" spans="1:15">
      <c r="A67" s="436"/>
      <c r="B67" s="437"/>
      <c r="C67" s="436"/>
      <c r="D67" s="436"/>
      <c r="E67" s="436"/>
      <c r="F67" s="436"/>
      <c r="G67" s="436"/>
      <c r="H67" s="436"/>
      <c r="I67" s="436"/>
      <c r="J67" s="436"/>
      <c r="K67" s="436"/>
      <c r="L67" s="436"/>
      <c r="M67" s="436"/>
      <c r="N67" s="436"/>
      <c r="O67" s="436"/>
    </row>
    <row r="68" spans="1:15" ht="15.75" thickBot="1">
      <c r="A68" s="436"/>
      <c r="B68" s="437"/>
      <c r="C68" s="436"/>
      <c r="D68" s="436"/>
      <c r="E68" s="436"/>
      <c r="F68" s="436"/>
      <c r="G68" s="436"/>
      <c r="H68" s="436"/>
      <c r="I68" s="436"/>
      <c r="J68" s="436"/>
      <c r="K68" s="436"/>
      <c r="L68" s="436"/>
      <c r="M68" s="436"/>
      <c r="N68" s="436"/>
      <c r="O68" s="436"/>
    </row>
    <row r="69" spans="1:15">
      <c r="A69" s="436"/>
      <c r="B69" s="811" t="s">
        <v>1309</v>
      </c>
      <c r="C69" s="436"/>
      <c r="D69" s="484" t="s">
        <v>501</v>
      </c>
      <c r="E69" s="436" t="s">
        <v>1324</v>
      </c>
      <c r="F69" s="436"/>
      <c r="G69" s="436"/>
      <c r="H69" s="436"/>
      <c r="I69" s="436"/>
      <c r="J69" s="436"/>
      <c r="K69" s="436"/>
      <c r="L69" s="436"/>
      <c r="M69" s="436"/>
      <c r="N69" s="436"/>
      <c r="O69" s="436"/>
    </row>
    <row r="70" spans="1:15" ht="22.9" customHeight="1">
      <c r="A70" s="436"/>
      <c r="B70" s="812"/>
      <c r="C70" s="436"/>
      <c r="D70" s="454" t="s">
        <v>1325</v>
      </c>
      <c r="E70" s="436"/>
      <c r="F70" s="436"/>
      <c r="G70" s="436"/>
      <c r="H70" s="436"/>
      <c r="I70" s="436"/>
      <c r="J70" s="436"/>
      <c r="K70" s="436"/>
      <c r="L70" s="436"/>
      <c r="M70" s="436"/>
      <c r="N70" s="436"/>
      <c r="O70" s="436"/>
    </row>
    <row r="71" spans="1:15" ht="22.9" customHeight="1">
      <c r="A71" s="436"/>
      <c r="B71" s="812"/>
      <c r="C71" s="436"/>
      <c r="D71" s="820" t="s">
        <v>1326</v>
      </c>
      <c r="E71" s="820"/>
      <c r="F71" s="820"/>
      <c r="G71" s="820"/>
      <c r="H71" s="820"/>
      <c r="I71" s="820"/>
      <c r="J71" s="820"/>
      <c r="K71" s="820"/>
      <c r="L71" s="820"/>
      <c r="M71" s="820"/>
      <c r="N71" s="820"/>
      <c r="O71" s="820"/>
    </row>
    <row r="72" spans="1:15">
      <c r="A72" s="436"/>
      <c r="B72" s="812"/>
      <c r="C72" s="436"/>
      <c r="D72" s="441"/>
      <c r="E72" s="441"/>
      <c r="F72" s="441"/>
      <c r="G72" s="441"/>
      <c r="H72" s="441"/>
      <c r="I72" s="441"/>
      <c r="J72" s="441"/>
      <c r="K72" s="441"/>
      <c r="L72" s="441"/>
      <c r="M72" s="441"/>
      <c r="N72" s="441"/>
      <c r="O72" s="436"/>
    </row>
    <row r="73" spans="1:15">
      <c r="A73" s="436"/>
      <c r="B73" s="812"/>
      <c r="C73" s="436"/>
      <c r="D73" s="825" t="s">
        <v>1327</v>
      </c>
      <c r="E73" s="825"/>
      <c r="F73" s="825"/>
      <c r="G73" s="825"/>
      <c r="H73" s="825"/>
      <c r="I73" s="810" t="s">
        <v>1322</v>
      </c>
      <c r="J73" s="810"/>
      <c r="K73" s="810"/>
      <c r="L73" s="810"/>
      <c r="M73" s="832" t="s">
        <v>1323</v>
      </c>
      <c r="N73" s="832"/>
      <c r="O73" s="832"/>
    </row>
    <row r="74" spans="1:15">
      <c r="A74" s="436"/>
      <c r="B74" s="812"/>
      <c r="C74" s="436"/>
      <c r="D74" s="436"/>
      <c r="E74" s="436"/>
      <c r="F74" s="436"/>
      <c r="G74" s="462" t="s">
        <v>491</v>
      </c>
      <c r="H74" s="462" t="s">
        <v>501</v>
      </c>
      <c r="I74" s="462"/>
      <c r="J74" s="462"/>
      <c r="K74" s="462"/>
      <c r="L74" s="462"/>
      <c r="M74" s="463"/>
      <c r="N74" s="463"/>
      <c r="O74" s="463"/>
    </row>
    <row r="75" spans="1:15">
      <c r="A75" s="436"/>
      <c r="B75" s="812"/>
      <c r="C75" s="831" t="s">
        <v>1328</v>
      </c>
      <c r="D75" s="827"/>
      <c r="E75" s="827"/>
      <c r="F75" s="827"/>
      <c r="G75" s="436"/>
      <c r="H75" s="436"/>
      <c r="I75" s="830"/>
      <c r="J75" s="808"/>
      <c r="K75" s="808"/>
      <c r="L75" s="808"/>
      <c r="M75" s="808"/>
      <c r="N75" s="808"/>
      <c r="O75" s="808"/>
    </row>
    <row r="76" spans="1:15" ht="15.75">
      <c r="A76" s="436"/>
      <c r="B76" s="812"/>
      <c r="C76" s="831" t="s">
        <v>1329</v>
      </c>
      <c r="D76" s="827"/>
      <c r="E76" s="827"/>
      <c r="F76" s="827"/>
      <c r="G76" s="464"/>
      <c r="H76" s="464" t="s">
        <v>492</v>
      </c>
      <c r="I76" s="828"/>
      <c r="J76" s="829"/>
      <c r="K76" s="829"/>
      <c r="L76" s="829"/>
      <c r="M76" s="829"/>
      <c r="N76" s="829"/>
      <c r="O76" s="829"/>
    </row>
    <row r="77" spans="1:15" ht="15.75">
      <c r="A77" s="436"/>
      <c r="B77" s="812"/>
      <c r="C77" s="826" t="s">
        <v>1330</v>
      </c>
      <c r="D77" s="827"/>
      <c r="E77" s="827"/>
      <c r="F77" s="827"/>
      <c r="G77" s="464"/>
      <c r="H77" s="464" t="s">
        <v>492</v>
      </c>
      <c r="I77" s="830"/>
      <c r="J77" s="808"/>
      <c r="K77" s="808"/>
      <c r="L77" s="808"/>
      <c r="M77" s="808"/>
      <c r="N77" s="808"/>
      <c r="O77" s="808"/>
    </row>
    <row r="78" spans="1:15" ht="15.75">
      <c r="A78" s="436"/>
      <c r="B78" s="812"/>
      <c r="C78" s="826" t="s">
        <v>1331</v>
      </c>
      <c r="D78" s="827"/>
      <c r="E78" s="827"/>
      <c r="F78" s="827"/>
      <c r="G78" s="464"/>
      <c r="H78" s="464" t="s">
        <v>492</v>
      </c>
      <c r="I78" s="828"/>
      <c r="J78" s="829"/>
      <c r="K78" s="829"/>
      <c r="L78" s="829"/>
      <c r="M78" s="829"/>
      <c r="N78" s="829"/>
      <c r="O78" s="829"/>
    </row>
    <row r="79" spans="1:15" ht="15.75">
      <c r="A79" s="436"/>
      <c r="B79" s="812"/>
      <c r="C79" s="826" t="s">
        <v>1332</v>
      </c>
      <c r="D79" s="827"/>
      <c r="E79" s="827"/>
      <c r="F79" s="827"/>
      <c r="G79" s="464"/>
      <c r="H79" s="464" t="s">
        <v>492</v>
      </c>
      <c r="I79" s="828"/>
      <c r="J79" s="829"/>
      <c r="K79" s="829"/>
      <c r="L79" s="829"/>
      <c r="M79" s="829"/>
      <c r="N79" s="829"/>
      <c r="O79" s="829"/>
    </row>
    <row r="80" spans="1:15" ht="15.75">
      <c r="A80" s="436"/>
      <c r="B80" s="812"/>
      <c r="C80" s="826" t="s">
        <v>1333</v>
      </c>
      <c r="D80" s="827"/>
      <c r="E80" s="827"/>
      <c r="F80" s="827"/>
      <c r="G80" s="464"/>
      <c r="H80" s="464" t="s">
        <v>492</v>
      </c>
      <c r="I80" s="828"/>
      <c r="J80" s="829"/>
      <c r="K80" s="829"/>
      <c r="L80" s="829"/>
      <c r="M80" s="829"/>
      <c r="N80" s="829"/>
      <c r="O80" s="829"/>
    </row>
    <row r="81" spans="1:15" ht="15.75">
      <c r="A81" s="436"/>
      <c r="B81" s="812"/>
      <c r="C81" s="826" t="s">
        <v>1334</v>
      </c>
      <c r="D81" s="827"/>
      <c r="E81" s="827"/>
      <c r="F81" s="827"/>
      <c r="G81" s="464"/>
      <c r="H81" s="464" t="s">
        <v>492</v>
      </c>
      <c r="I81" s="828"/>
      <c r="J81" s="829"/>
      <c r="K81" s="829"/>
      <c r="L81" s="829"/>
      <c r="M81" s="829"/>
      <c r="N81" s="829"/>
      <c r="O81" s="829"/>
    </row>
    <row r="82" spans="1:15" ht="15.75">
      <c r="A82" s="436"/>
      <c r="B82" s="812"/>
      <c r="C82" s="826" t="s">
        <v>1335</v>
      </c>
      <c r="D82" s="827"/>
      <c r="E82" s="827"/>
      <c r="F82" s="827"/>
      <c r="G82" s="464"/>
      <c r="H82" s="464" t="s">
        <v>492</v>
      </c>
      <c r="I82" s="828"/>
      <c r="J82" s="829"/>
      <c r="K82" s="829"/>
      <c r="L82" s="829"/>
      <c r="M82" s="829"/>
      <c r="N82" s="829"/>
      <c r="O82" s="829"/>
    </row>
    <row r="83" spans="1:15" ht="15.75">
      <c r="A83" s="436"/>
      <c r="B83" s="812"/>
      <c r="C83" s="826" t="s">
        <v>1336</v>
      </c>
      <c r="D83" s="827"/>
      <c r="E83" s="827"/>
      <c r="F83" s="827"/>
      <c r="G83" s="464"/>
      <c r="H83" s="464" t="s">
        <v>492</v>
      </c>
      <c r="I83" s="828"/>
      <c r="J83" s="829"/>
      <c r="K83" s="829"/>
      <c r="L83" s="829"/>
      <c r="M83" s="829"/>
      <c r="N83" s="829"/>
      <c r="O83" s="829"/>
    </row>
    <row r="84" spans="1:15" ht="15.75">
      <c r="A84" s="436"/>
      <c r="B84" s="812"/>
      <c r="C84" s="826" t="s">
        <v>1337</v>
      </c>
      <c r="D84" s="827"/>
      <c r="E84" s="827"/>
      <c r="F84" s="827"/>
      <c r="G84" s="464"/>
      <c r="H84" s="464" t="s">
        <v>492</v>
      </c>
      <c r="I84" s="828"/>
      <c r="J84" s="829"/>
      <c r="K84" s="829"/>
      <c r="L84" s="829"/>
      <c r="M84" s="829"/>
      <c r="N84" s="829"/>
      <c r="O84" s="829"/>
    </row>
    <row r="85" spans="1:15">
      <c r="A85" s="436"/>
      <c r="B85" s="812"/>
      <c r="C85" s="436"/>
      <c r="D85" s="436"/>
      <c r="E85" s="436"/>
      <c r="F85" s="436"/>
      <c r="G85" s="436"/>
      <c r="H85" s="436"/>
      <c r="I85" s="436"/>
      <c r="J85" s="436"/>
      <c r="K85" s="436"/>
      <c r="L85" s="436"/>
      <c r="M85" s="436"/>
      <c r="N85" s="436"/>
      <c r="O85" s="436"/>
    </row>
    <row r="86" spans="1:15" ht="15.75">
      <c r="A86" s="436"/>
      <c r="B86" s="812"/>
      <c r="C86" s="436"/>
      <c r="D86" s="491" t="s">
        <v>491</v>
      </c>
      <c r="E86" s="439" t="s">
        <v>1338</v>
      </c>
      <c r="F86" s="436"/>
      <c r="G86" s="436"/>
      <c r="H86" s="436"/>
      <c r="I86" s="436"/>
      <c r="J86" s="436"/>
      <c r="K86" s="436"/>
      <c r="L86" s="436"/>
      <c r="M86" s="436"/>
      <c r="N86" s="436"/>
      <c r="O86" s="436"/>
    </row>
    <row r="87" spans="1:15">
      <c r="A87" s="436"/>
      <c r="B87" s="812"/>
      <c r="C87" s="465" t="s">
        <v>1339</v>
      </c>
      <c r="D87" s="465"/>
      <c r="E87" s="465"/>
      <c r="F87" s="465"/>
      <c r="G87" s="465"/>
      <c r="H87" s="466"/>
      <c r="I87" s="467" t="s">
        <v>1340</v>
      </c>
      <c r="J87" s="465"/>
      <c r="K87" s="465"/>
      <c r="L87" s="465"/>
      <c r="M87" s="465"/>
      <c r="N87" s="465"/>
      <c r="O87" s="466"/>
    </row>
    <row r="88" spans="1:15" ht="15.75" thickBot="1">
      <c r="A88" s="436"/>
      <c r="B88" s="813"/>
      <c r="C88" s="805">
        <f ca="1">TODAY()</f>
        <v>45349</v>
      </c>
      <c r="D88" s="805"/>
      <c r="E88" s="805"/>
      <c r="F88" s="805"/>
      <c r="G88" s="805"/>
      <c r="H88" s="806"/>
      <c r="I88" s="807"/>
      <c r="J88" s="808"/>
      <c r="K88" s="808"/>
      <c r="L88" s="808"/>
      <c r="M88" s="808"/>
      <c r="N88" s="808"/>
      <c r="O88" s="809"/>
    </row>
    <row r="89" spans="1:15">
      <c r="A89" s="436"/>
      <c r="B89" s="437"/>
      <c r="C89" s="436"/>
      <c r="D89" s="436"/>
      <c r="E89" s="436"/>
      <c r="F89" s="436"/>
      <c r="G89" s="436"/>
      <c r="H89" s="436"/>
      <c r="I89" s="436"/>
      <c r="J89" s="436"/>
      <c r="K89" s="436"/>
      <c r="L89" s="436"/>
      <c r="M89" s="436"/>
      <c r="N89" s="436"/>
      <c r="O89" s="436"/>
    </row>
    <row r="90" spans="1:15">
      <c r="A90" s="436"/>
      <c r="B90" s="437"/>
      <c r="C90" s="436"/>
      <c r="D90" s="436"/>
      <c r="E90" s="436"/>
      <c r="F90" s="436"/>
      <c r="G90" s="436"/>
      <c r="H90" s="436"/>
      <c r="I90" s="436"/>
      <c r="J90" s="436"/>
      <c r="K90" s="436"/>
      <c r="L90" s="436"/>
      <c r="M90" s="436"/>
      <c r="N90" s="436"/>
      <c r="O90" s="436"/>
    </row>
    <row r="91" spans="1:15">
      <c r="A91" s="436"/>
      <c r="B91" s="437"/>
      <c r="C91" s="436"/>
      <c r="D91" s="436"/>
      <c r="E91" s="436"/>
      <c r="F91" s="436"/>
      <c r="G91" s="436"/>
      <c r="H91" s="436"/>
      <c r="I91" s="436"/>
      <c r="J91" s="436"/>
      <c r="K91" s="436"/>
      <c r="L91" s="436"/>
      <c r="M91" s="436"/>
      <c r="N91" s="436"/>
      <c r="O91" s="436"/>
    </row>
    <row r="92" spans="1:15">
      <c r="A92" s="436"/>
      <c r="B92" s="437"/>
      <c r="C92" s="436"/>
      <c r="D92" s="436"/>
      <c r="E92" s="436"/>
      <c r="F92" s="436"/>
      <c r="G92" s="436"/>
      <c r="H92" s="436"/>
      <c r="I92" s="436"/>
      <c r="J92" s="436"/>
      <c r="K92" s="436"/>
      <c r="L92" s="436"/>
      <c r="M92" s="436"/>
      <c r="N92" s="436"/>
      <c r="O92" s="436"/>
    </row>
    <row r="93" spans="1:15">
      <c r="A93" s="436"/>
      <c r="B93" s="437"/>
      <c r="C93" s="436"/>
      <c r="D93" s="436"/>
      <c r="E93" s="436"/>
      <c r="F93" s="436"/>
      <c r="G93" s="436"/>
      <c r="H93" s="436"/>
      <c r="I93" s="436"/>
      <c r="J93" s="436"/>
      <c r="K93" s="436"/>
      <c r="L93" s="436"/>
      <c r="M93" s="436"/>
      <c r="N93" s="436"/>
      <c r="O93" s="436"/>
    </row>
    <row r="94" spans="1:15" ht="15.75" thickBot="1">
      <c r="A94" s="436"/>
      <c r="B94" s="437"/>
      <c r="C94" s="810" t="s">
        <v>1341</v>
      </c>
      <c r="D94" s="810"/>
      <c r="E94" s="810"/>
      <c r="F94" s="810"/>
      <c r="G94" s="810"/>
      <c r="H94" s="810"/>
      <c r="I94" s="810"/>
      <c r="J94" s="810"/>
      <c r="K94" s="810"/>
      <c r="L94" s="810"/>
      <c r="M94" s="810"/>
      <c r="N94" s="810"/>
      <c r="O94" s="810"/>
    </row>
    <row r="95" spans="1:15">
      <c r="A95" s="436"/>
      <c r="B95" s="811" t="s">
        <v>1342</v>
      </c>
      <c r="C95" s="814" t="s">
        <v>1343</v>
      </c>
      <c r="D95" s="815"/>
      <c r="E95" s="815"/>
      <c r="F95" s="815"/>
      <c r="G95" s="815"/>
      <c r="H95" s="815"/>
      <c r="I95" s="815"/>
      <c r="J95" s="815"/>
      <c r="K95" s="815"/>
      <c r="L95" s="815"/>
      <c r="M95" s="815"/>
      <c r="N95" s="815"/>
      <c r="O95" s="816"/>
    </row>
    <row r="96" spans="1:15">
      <c r="A96" s="436"/>
      <c r="B96" s="812"/>
      <c r="C96" s="817"/>
      <c r="D96" s="818"/>
      <c r="E96" s="818"/>
      <c r="F96" s="818"/>
      <c r="G96" s="818"/>
      <c r="H96" s="818"/>
      <c r="I96" s="818"/>
      <c r="J96" s="818"/>
      <c r="K96" s="818"/>
      <c r="L96" s="818"/>
      <c r="M96" s="818"/>
      <c r="N96" s="818"/>
      <c r="O96" s="819"/>
    </row>
    <row r="97" spans="1:15">
      <c r="A97" s="436"/>
      <c r="B97" s="812"/>
      <c r="C97" s="817"/>
      <c r="D97" s="818"/>
      <c r="E97" s="818"/>
      <c r="F97" s="818"/>
      <c r="G97" s="818"/>
      <c r="H97" s="818"/>
      <c r="I97" s="818"/>
      <c r="J97" s="818"/>
      <c r="K97" s="818"/>
      <c r="L97" s="818"/>
      <c r="M97" s="818"/>
      <c r="N97" s="818"/>
      <c r="O97" s="819"/>
    </row>
    <row r="98" spans="1:15">
      <c r="A98" s="436"/>
      <c r="B98" s="812"/>
      <c r="C98" s="468"/>
      <c r="D98" s="442"/>
      <c r="E98" s="442"/>
      <c r="F98" s="442"/>
      <c r="G98" s="442"/>
      <c r="H98" s="442"/>
      <c r="I98" s="442"/>
      <c r="J98" s="442"/>
      <c r="K98" s="442"/>
      <c r="L98" s="442"/>
      <c r="M98" s="442"/>
      <c r="N98" s="442"/>
      <c r="O98" s="469"/>
    </row>
    <row r="99" spans="1:15">
      <c r="A99" s="436"/>
      <c r="B99" s="812"/>
      <c r="C99" s="470"/>
      <c r="D99" s="820" t="s">
        <v>1344</v>
      </c>
      <c r="E99" s="820"/>
      <c r="F99" s="820"/>
      <c r="G99" s="820"/>
      <c r="H99" s="820"/>
      <c r="I99" s="820"/>
      <c r="J99" s="820"/>
      <c r="K99" s="820"/>
      <c r="L99" s="820"/>
      <c r="M99" s="820"/>
      <c r="N99" s="820"/>
      <c r="O99" s="821"/>
    </row>
    <row r="100" spans="1:15">
      <c r="A100" s="436"/>
      <c r="B100" s="812"/>
      <c r="C100" s="471"/>
      <c r="D100" s="820"/>
      <c r="E100" s="820"/>
      <c r="F100" s="820"/>
      <c r="G100" s="820"/>
      <c r="H100" s="820"/>
      <c r="I100" s="820"/>
      <c r="J100" s="820"/>
      <c r="K100" s="820"/>
      <c r="L100" s="820"/>
      <c r="M100" s="820"/>
      <c r="N100" s="820"/>
      <c r="O100" s="821"/>
    </row>
    <row r="101" spans="1:15">
      <c r="A101" s="436"/>
      <c r="B101" s="812"/>
      <c r="C101" s="457"/>
      <c r="D101" s="820" t="s">
        <v>1345</v>
      </c>
      <c r="E101" s="820"/>
      <c r="F101" s="820"/>
      <c r="G101" s="820"/>
      <c r="H101" s="820"/>
      <c r="I101" s="820"/>
      <c r="J101" s="820"/>
      <c r="K101" s="820"/>
      <c r="L101" s="820"/>
      <c r="M101" s="820"/>
      <c r="N101" s="820"/>
      <c r="O101" s="821"/>
    </row>
    <row r="102" spans="1:15">
      <c r="A102" s="436"/>
      <c r="B102" s="812"/>
      <c r="C102" s="457"/>
      <c r="D102" s="820"/>
      <c r="E102" s="820"/>
      <c r="F102" s="820"/>
      <c r="G102" s="820"/>
      <c r="H102" s="820"/>
      <c r="I102" s="820"/>
      <c r="J102" s="820"/>
      <c r="K102" s="820"/>
      <c r="L102" s="820"/>
      <c r="M102" s="820"/>
      <c r="N102" s="820"/>
      <c r="O102" s="821"/>
    </row>
    <row r="103" spans="1:15">
      <c r="A103" s="436"/>
      <c r="B103" s="812"/>
      <c r="C103" s="457"/>
      <c r="D103" s="820" t="s">
        <v>1346</v>
      </c>
      <c r="E103" s="820"/>
      <c r="F103" s="820"/>
      <c r="G103" s="820"/>
      <c r="H103" s="820"/>
      <c r="I103" s="820"/>
      <c r="J103" s="820"/>
      <c r="K103" s="820"/>
      <c r="L103" s="820"/>
      <c r="M103" s="820"/>
      <c r="N103" s="820"/>
      <c r="O103" s="821"/>
    </row>
    <row r="104" spans="1:15">
      <c r="A104" s="436"/>
      <c r="B104" s="812"/>
      <c r="C104" s="457"/>
      <c r="D104" s="820"/>
      <c r="E104" s="820"/>
      <c r="F104" s="820"/>
      <c r="G104" s="820"/>
      <c r="H104" s="820"/>
      <c r="I104" s="820"/>
      <c r="J104" s="820"/>
      <c r="K104" s="820"/>
      <c r="L104" s="820"/>
      <c r="M104" s="820"/>
      <c r="N104" s="820"/>
      <c r="O104" s="821"/>
    </row>
    <row r="105" spans="1:15">
      <c r="A105" s="436"/>
      <c r="B105" s="812"/>
      <c r="C105" s="472"/>
      <c r="D105" s="442"/>
      <c r="E105" s="442"/>
      <c r="F105" s="442"/>
      <c r="G105" s="442"/>
      <c r="H105" s="442"/>
      <c r="I105" s="442"/>
      <c r="J105" s="442"/>
      <c r="K105" s="442"/>
      <c r="L105" s="442"/>
      <c r="M105" s="442"/>
      <c r="N105" s="442"/>
      <c r="O105" s="469"/>
    </row>
    <row r="106" spans="1:15">
      <c r="A106" s="436"/>
      <c r="B106" s="812"/>
      <c r="C106" s="470"/>
      <c r="D106" s="820" t="s">
        <v>1347</v>
      </c>
      <c r="E106" s="820"/>
      <c r="F106" s="820"/>
      <c r="G106" s="820"/>
      <c r="H106" s="820"/>
      <c r="I106" s="820"/>
      <c r="J106" s="820"/>
      <c r="K106" s="820"/>
      <c r="L106" s="820"/>
      <c r="M106" s="820"/>
      <c r="N106" s="820"/>
      <c r="O106" s="821"/>
    </row>
    <row r="107" spans="1:15">
      <c r="A107" s="436"/>
      <c r="B107" s="812"/>
      <c r="C107" s="473"/>
      <c r="D107" s="822"/>
      <c r="E107" s="822"/>
      <c r="F107" s="822"/>
      <c r="G107" s="822"/>
      <c r="H107" s="822"/>
      <c r="I107" s="822"/>
      <c r="J107" s="822"/>
      <c r="K107" s="822"/>
      <c r="L107" s="822"/>
      <c r="M107" s="822"/>
      <c r="N107" s="822"/>
      <c r="O107" s="823"/>
    </row>
    <row r="108" spans="1:15">
      <c r="A108" s="436"/>
      <c r="B108" s="812"/>
      <c r="C108" s="824" t="s">
        <v>1348</v>
      </c>
      <c r="D108" s="794"/>
      <c r="E108" s="795"/>
      <c r="F108" s="793" t="s">
        <v>1349</v>
      </c>
      <c r="G108" s="794"/>
      <c r="H108" s="795"/>
      <c r="I108" s="793" t="s">
        <v>1350</v>
      </c>
      <c r="J108" s="794"/>
      <c r="K108" s="795"/>
      <c r="L108" s="474" t="s">
        <v>1351</v>
      </c>
      <c r="M108" s="475"/>
      <c r="N108" s="475"/>
      <c r="O108" s="476"/>
    </row>
    <row r="109" spans="1:15">
      <c r="A109" s="436"/>
      <c r="B109" s="812"/>
      <c r="C109" s="468"/>
      <c r="D109" s="442"/>
      <c r="E109" s="477"/>
      <c r="F109" s="478"/>
      <c r="G109" s="442"/>
      <c r="H109" s="477"/>
      <c r="I109" s="478"/>
      <c r="J109" s="442"/>
      <c r="K109" s="477"/>
      <c r="L109" s="478"/>
      <c r="M109" s="442"/>
      <c r="N109" s="442"/>
      <c r="O109" s="469"/>
    </row>
    <row r="110" spans="1:15" ht="15.75" thickBot="1">
      <c r="A110" s="436"/>
      <c r="B110" s="813"/>
      <c r="C110" s="479"/>
      <c r="D110" s="480"/>
      <c r="E110" s="481"/>
      <c r="F110" s="482"/>
      <c r="G110" s="480"/>
      <c r="H110" s="481"/>
      <c r="I110" s="482"/>
      <c r="J110" s="480"/>
      <c r="K110" s="481"/>
      <c r="L110" s="482"/>
      <c r="M110" s="480"/>
      <c r="N110" s="480"/>
      <c r="O110" s="483"/>
    </row>
    <row r="111" spans="1:15" ht="15.75" thickBot="1">
      <c r="A111" s="436"/>
      <c r="B111" s="437"/>
      <c r="C111" s="442"/>
      <c r="D111" s="442"/>
      <c r="E111" s="442"/>
      <c r="F111" s="442"/>
      <c r="G111" s="442"/>
      <c r="H111" s="442"/>
      <c r="I111" s="442"/>
      <c r="J111" s="442"/>
      <c r="K111" s="442"/>
      <c r="L111" s="442"/>
      <c r="M111" s="442"/>
      <c r="N111" s="442"/>
      <c r="O111" s="442"/>
    </row>
    <row r="112" spans="1:15" ht="15" customHeight="1">
      <c r="A112" s="436"/>
      <c r="B112" s="796" t="s">
        <v>1352</v>
      </c>
      <c r="C112" s="797"/>
      <c r="D112" s="797"/>
      <c r="E112" s="797"/>
      <c r="F112" s="797"/>
      <c r="G112" s="797"/>
      <c r="H112" s="797"/>
      <c r="I112" s="797"/>
      <c r="J112" s="797"/>
      <c r="K112" s="797"/>
      <c r="L112" s="797"/>
      <c r="M112" s="797"/>
      <c r="N112" s="797"/>
      <c r="O112" s="798"/>
    </row>
    <row r="113" spans="2:15">
      <c r="B113" s="799"/>
      <c r="C113" s="800"/>
      <c r="D113" s="800"/>
      <c r="E113" s="800"/>
      <c r="F113" s="800"/>
      <c r="G113" s="800"/>
      <c r="H113" s="800"/>
      <c r="I113" s="800"/>
      <c r="J113" s="800"/>
      <c r="K113" s="800"/>
      <c r="L113" s="800"/>
      <c r="M113" s="800"/>
      <c r="N113" s="800"/>
      <c r="O113" s="801"/>
    </row>
    <row r="114" spans="2:15" ht="15.75" thickBot="1">
      <c r="B114" s="802"/>
      <c r="C114" s="803"/>
      <c r="D114" s="803"/>
      <c r="E114" s="803"/>
      <c r="F114" s="803"/>
      <c r="G114" s="803"/>
      <c r="H114" s="803"/>
      <c r="I114" s="803"/>
      <c r="J114" s="803"/>
      <c r="K114" s="803"/>
      <c r="L114" s="803"/>
      <c r="M114" s="803"/>
      <c r="N114" s="803"/>
      <c r="O114" s="804"/>
    </row>
  </sheetData>
  <mergeCells count="76">
    <mergeCell ref="B6:B25"/>
    <mergeCell ref="C6:O25"/>
    <mergeCell ref="B27:B41"/>
    <mergeCell ref="D27:J27"/>
    <mergeCell ref="N27:O27"/>
    <mergeCell ref="C28:O41"/>
    <mergeCell ref="B50:B66"/>
    <mergeCell ref="I50:O50"/>
    <mergeCell ref="I51:O51"/>
    <mergeCell ref="E52:I52"/>
    <mergeCell ref="J52:K52"/>
    <mergeCell ref="L52:O52"/>
    <mergeCell ref="C53:D53"/>
    <mergeCell ref="E53:I53"/>
    <mergeCell ref="H54:M54"/>
    <mergeCell ref="G55:I55"/>
    <mergeCell ref="M55:O55"/>
    <mergeCell ref="J56:O56"/>
    <mergeCell ref="D62:L62"/>
    <mergeCell ref="M62:O62"/>
    <mergeCell ref="D63:L63"/>
    <mergeCell ref="M63:O63"/>
    <mergeCell ref="D64:L64"/>
    <mergeCell ref="M64:O64"/>
    <mergeCell ref="D65:L65"/>
    <mergeCell ref="M65:O65"/>
    <mergeCell ref="D66:L66"/>
    <mergeCell ref="M66:O66"/>
    <mergeCell ref="I73:L73"/>
    <mergeCell ref="M73:O73"/>
    <mergeCell ref="C75:F75"/>
    <mergeCell ref="I75:L75"/>
    <mergeCell ref="M75:O75"/>
    <mergeCell ref="M76:O76"/>
    <mergeCell ref="C77:F77"/>
    <mergeCell ref="I77:L77"/>
    <mergeCell ref="M77:O77"/>
    <mergeCell ref="C78:F78"/>
    <mergeCell ref="I78:L78"/>
    <mergeCell ref="M78:O78"/>
    <mergeCell ref="C76:F76"/>
    <mergeCell ref="I76:L76"/>
    <mergeCell ref="C79:F79"/>
    <mergeCell ref="I79:L79"/>
    <mergeCell ref="M79:O79"/>
    <mergeCell ref="C80:F80"/>
    <mergeCell ref="I80:L80"/>
    <mergeCell ref="M80:O80"/>
    <mergeCell ref="C81:F81"/>
    <mergeCell ref="I81:L81"/>
    <mergeCell ref="M81:O81"/>
    <mergeCell ref="C82:F82"/>
    <mergeCell ref="I82:L82"/>
    <mergeCell ref="M82:O82"/>
    <mergeCell ref="C83:F83"/>
    <mergeCell ref="I83:L83"/>
    <mergeCell ref="M83:O83"/>
    <mergeCell ref="C84:F84"/>
    <mergeCell ref="I84:L84"/>
    <mergeCell ref="M84:O84"/>
    <mergeCell ref="F108:H108"/>
    <mergeCell ref="I108:K108"/>
    <mergeCell ref="B112:O114"/>
    <mergeCell ref="C88:H88"/>
    <mergeCell ref="I88:O88"/>
    <mergeCell ref="C94:O94"/>
    <mergeCell ref="B95:B110"/>
    <mergeCell ref="C95:O97"/>
    <mergeCell ref="D99:O100"/>
    <mergeCell ref="D101:O102"/>
    <mergeCell ref="D103:O104"/>
    <mergeCell ref="D106:O107"/>
    <mergeCell ref="C108:E108"/>
    <mergeCell ref="B69:B88"/>
    <mergeCell ref="D71:O71"/>
    <mergeCell ref="D73:H73"/>
  </mergeCells>
  <printOptions horizontalCentered="1"/>
  <pageMargins left="0.7" right="0.7" top="0.75" bottom="0.75" header="0.3" footer="0.3"/>
  <pageSetup orientation="portrait" r:id="rId1"/>
  <headerFooter>
    <oddHeader>&amp;L&amp;F  &amp;P</oddHead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PARÁMETROS!$B$611:$B$613</xm:f>
          </x14:formula1>
          <xm:sqref>D27:J27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Z67"/>
  <sheetViews>
    <sheetView zoomScaleNormal="100" workbookViewId="0">
      <selection activeCell="AB7" sqref="AB7"/>
    </sheetView>
  </sheetViews>
  <sheetFormatPr baseColWidth="10" defaultColWidth="3.7109375" defaultRowHeight="20.100000000000001" customHeight="1"/>
  <cols>
    <col min="1" max="1" width="3.7109375" style="340" customWidth="1"/>
    <col min="2" max="23" width="3.7109375" style="85" customWidth="1"/>
    <col min="24" max="16384" width="3.7109375" style="85"/>
  </cols>
  <sheetData>
    <row r="2" spans="2:26" ht="20.100000000000001" customHeight="1">
      <c r="B2" s="773" t="s">
        <v>1377</v>
      </c>
      <c r="C2" s="773"/>
      <c r="D2" s="773"/>
      <c r="E2" s="773"/>
      <c r="F2" s="773"/>
      <c r="G2" s="773"/>
      <c r="H2" s="773"/>
      <c r="I2" s="773"/>
      <c r="J2" s="773"/>
      <c r="K2" s="773"/>
      <c r="L2" s="773"/>
      <c r="M2" s="773"/>
      <c r="N2" s="773"/>
      <c r="O2" s="773"/>
      <c r="P2" s="773"/>
      <c r="Q2" s="773"/>
      <c r="R2" s="773"/>
      <c r="S2" s="773"/>
      <c r="T2" s="773"/>
      <c r="U2" s="773"/>
      <c r="V2" s="773"/>
      <c r="W2" s="773"/>
      <c r="X2" s="773"/>
      <c r="Y2" s="773"/>
      <c r="Z2" s="367"/>
    </row>
    <row r="3" spans="2:26" ht="20.100000000000001" customHeight="1">
      <c r="B3" s="773"/>
      <c r="C3" s="773"/>
      <c r="D3" s="773"/>
      <c r="E3" s="773"/>
      <c r="F3" s="773"/>
      <c r="G3" s="773"/>
      <c r="H3" s="773"/>
      <c r="I3" s="773"/>
      <c r="J3" s="773"/>
      <c r="K3" s="773"/>
      <c r="L3" s="773"/>
      <c r="M3" s="773"/>
      <c r="N3" s="773"/>
      <c r="O3" s="773"/>
      <c r="P3" s="773"/>
      <c r="Q3" s="773"/>
      <c r="R3" s="773"/>
      <c r="S3" s="773"/>
      <c r="T3" s="773"/>
      <c r="U3" s="773"/>
      <c r="V3" s="773"/>
      <c r="W3" s="773"/>
      <c r="X3" s="773"/>
      <c r="Y3" s="773"/>
      <c r="Z3" s="367"/>
    </row>
    <row r="4" spans="2:26" ht="29.25" customHeight="1">
      <c r="B4" s="368" t="s">
        <v>1265</v>
      </c>
      <c r="C4" s="878" t="s">
        <v>1378</v>
      </c>
      <c r="D4" s="878"/>
      <c r="E4" s="878"/>
      <c r="F4" s="878"/>
      <c r="G4" s="878"/>
      <c r="H4" s="878"/>
      <c r="I4" s="878"/>
      <c r="J4" s="878"/>
      <c r="K4" s="878"/>
      <c r="L4" s="878"/>
      <c r="M4" s="218" t="s">
        <v>1379</v>
      </c>
      <c r="Q4" s="765" t="s">
        <v>1380</v>
      </c>
      <c r="R4" s="765"/>
      <c r="S4" s="875">
        <f>+' FMT 104 TOMA DATOS'!E15</f>
        <v>0</v>
      </c>
      <c r="T4" s="875"/>
      <c r="U4" s="875"/>
      <c r="V4" s="875"/>
      <c r="W4" s="875"/>
      <c r="X4" s="875"/>
      <c r="Y4" s="875"/>
      <c r="Z4" s="368"/>
    </row>
    <row r="5" spans="2:26" ht="20.100000000000001" customHeight="1">
      <c r="B5" s="765" t="s">
        <v>1381</v>
      </c>
      <c r="C5" s="765"/>
      <c r="D5" s="880">
        <f>+' FMT 104 TOMA DATOS'!U14</f>
        <v>0</v>
      </c>
      <c r="E5" s="880"/>
      <c r="F5" s="880"/>
      <c r="G5" s="880"/>
      <c r="H5" s="880"/>
      <c r="I5" s="880"/>
      <c r="J5" s="880"/>
      <c r="K5" s="880"/>
      <c r="L5" s="880"/>
      <c r="M5" s="765" t="s">
        <v>1382</v>
      </c>
      <c r="N5" s="765"/>
      <c r="O5" s="765"/>
      <c r="P5" s="875">
        <f>+' FMT 104 TOMA DATOS'!I14</f>
        <v>0</v>
      </c>
      <c r="Q5" s="875"/>
      <c r="R5" s="875"/>
      <c r="S5" s="875"/>
      <c r="T5" s="875"/>
      <c r="U5" s="875"/>
      <c r="V5" s="875"/>
      <c r="W5" s="875"/>
      <c r="X5" s="875"/>
      <c r="Y5" s="875"/>
    </row>
    <row r="6" spans="2:26" ht="20.100000000000001" customHeight="1">
      <c r="B6" s="218" t="s">
        <v>1383</v>
      </c>
      <c r="E6" s="876">
        <f>+' FMT 104 TOMA DATOS'!H16</f>
        <v>0</v>
      </c>
      <c r="F6" s="876"/>
      <c r="G6" s="876"/>
      <c r="H6" s="876"/>
      <c r="I6" s="876"/>
      <c r="J6" s="876"/>
      <c r="K6" s="876"/>
      <c r="L6" s="876"/>
      <c r="M6" s="876"/>
      <c r="N6" s="876"/>
      <c r="O6" s="876"/>
      <c r="P6" s="876"/>
      <c r="Q6" s="876"/>
      <c r="R6" s="876"/>
      <c r="S6" s="876"/>
      <c r="T6" s="876"/>
      <c r="U6" s="876"/>
      <c r="V6" s="876"/>
      <c r="W6" s="876"/>
      <c r="X6" s="876"/>
      <c r="Y6" s="876"/>
    </row>
    <row r="7" spans="2:26" ht="20.100000000000001" customHeight="1">
      <c r="B7" s="879" t="s">
        <v>1267</v>
      </c>
      <c r="C7" s="879"/>
      <c r="D7" s="879"/>
      <c r="E7" s="879"/>
      <c r="F7" s="879"/>
      <c r="G7" s="879"/>
      <c r="H7" s="881" t="s">
        <v>509</v>
      </c>
      <c r="I7" s="881"/>
      <c r="J7" s="881"/>
      <c r="K7" s="881"/>
      <c r="L7" s="881"/>
      <c r="M7" s="881"/>
      <c r="N7" s="881"/>
      <c r="O7" s="881"/>
      <c r="P7" s="881"/>
      <c r="Q7" s="881"/>
      <c r="R7" s="881"/>
      <c r="S7" s="881"/>
      <c r="T7" s="881"/>
      <c r="U7" s="881"/>
      <c r="V7" s="881"/>
      <c r="W7" s="881"/>
      <c r="X7" s="881"/>
      <c r="Y7" s="881"/>
    </row>
    <row r="8" spans="2:26" ht="20.100000000000001" customHeight="1">
      <c r="B8" s="218" t="s">
        <v>1365</v>
      </c>
    </row>
    <row r="9" spans="2:26" ht="20.100000000000001" customHeight="1">
      <c r="B9" s="768"/>
      <c r="C9" s="768"/>
      <c r="D9" s="768"/>
      <c r="E9" s="768"/>
      <c r="F9" s="768"/>
      <c r="G9" s="768"/>
      <c r="H9" s="768"/>
      <c r="I9" s="768"/>
      <c r="J9" s="768"/>
      <c r="K9" s="768"/>
      <c r="L9" s="768"/>
      <c r="M9" s="768"/>
      <c r="N9" s="768"/>
      <c r="O9" s="768"/>
      <c r="P9" s="768"/>
      <c r="Q9" s="768"/>
      <c r="R9" s="768"/>
      <c r="S9" s="768"/>
      <c r="T9" s="768"/>
      <c r="U9" s="768"/>
      <c r="V9" s="768"/>
      <c r="W9" s="768"/>
      <c r="X9" s="768"/>
      <c r="Y9" s="768"/>
    </row>
    <row r="10" spans="2:26" ht="20.100000000000001" customHeight="1">
      <c r="B10" s="218" t="s">
        <v>1384</v>
      </c>
    </row>
    <row r="11" spans="2:26" ht="20.100000000000001" customHeight="1">
      <c r="B11" s="875">
        <f>+' FMT 104 TOMA DATOS'!H28</f>
        <v>0</v>
      </c>
      <c r="C11" s="875"/>
      <c r="D11" s="875"/>
      <c r="E11" s="875"/>
      <c r="F11" s="875"/>
      <c r="G11" s="875"/>
      <c r="H11" s="875"/>
      <c r="I11" s="875"/>
      <c r="J11" s="875"/>
      <c r="K11" s="875"/>
      <c r="L11" s="875"/>
      <c r="M11" s="875"/>
      <c r="N11" s="875"/>
      <c r="O11" s="875"/>
      <c r="P11" s="875"/>
      <c r="Q11" s="875"/>
      <c r="R11" s="875"/>
      <c r="S11" s="875"/>
      <c r="T11" s="875"/>
      <c r="U11" s="875"/>
      <c r="V11" s="875"/>
      <c r="W11" s="875"/>
      <c r="X11" s="875"/>
      <c r="Y11" s="875"/>
    </row>
    <row r="12" spans="2:26" ht="20.100000000000001" customHeight="1">
      <c r="B12" s="218" t="s">
        <v>1385</v>
      </c>
      <c r="H12" s="876">
        <f>+' FMT 104 TOMA DATOS'!I29</f>
        <v>0</v>
      </c>
      <c r="I12" s="876"/>
      <c r="J12" s="876"/>
      <c r="K12" s="876"/>
      <c r="L12" s="876"/>
      <c r="M12" s="876"/>
      <c r="N12" s="876"/>
      <c r="O12" s="876"/>
      <c r="P12" s="876"/>
      <c r="Q12" s="876"/>
      <c r="R12" s="876"/>
      <c r="S12" s="876"/>
      <c r="T12" s="876"/>
      <c r="U12" s="876"/>
      <c r="V12" s="876"/>
      <c r="W12" s="876"/>
      <c r="X12" s="876"/>
      <c r="Y12" s="876"/>
    </row>
    <row r="13" spans="2:26" ht="20.100000000000001" customHeight="1">
      <c r="B13" s="218" t="s">
        <v>1386</v>
      </c>
      <c r="G13" s="877" t="s">
        <v>506</v>
      </c>
      <c r="H13" s="877"/>
      <c r="I13" s="877"/>
      <c r="J13" s="877"/>
      <c r="K13" s="877"/>
      <c r="L13" s="877"/>
      <c r="M13" s="877"/>
      <c r="N13" s="877"/>
      <c r="O13" s="877"/>
      <c r="P13" s="877"/>
      <c r="Q13" s="877"/>
      <c r="R13" s="877"/>
      <c r="S13" s="877"/>
      <c r="T13" s="877"/>
      <c r="U13" s="877"/>
      <c r="V13" s="877"/>
      <c r="W13" s="877"/>
      <c r="X13" s="877"/>
      <c r="Y13" s="877"/>
    </row>
    <row r="14" spans="2:26" ht="20.100000000000001" customHeight="1">
      <c r="B14" s="873" t="s">
        <v>1387</v>
      </c>
      <c r="C14" s="873"/>
      <c r="D14" s="873"/>
      <c r="E14" s="873"/>
      <c r="F14" s="873"/>
      <c r="G14" s="873"/>
      <c r="H14" s="873"/>
      <c r="I14" s="873"/>
      <c r="J14" s="873"/>
      <c r="K14" s="873"/>
      <c r="L14" s="873"/>
      <c r="M14" s="873"/>
      <c r="N14" s="873"/>
      <c r="O14" s="873"/>
      <c r="P14" s="873"/>
      <c r="Q14" s="873"/>
      <c r="R14" s="873"/>
      <c r="S14" s="873"/>
      <c r="T14" s="873"/>
      <c r="U14" s="873"/>
      <c r="V14" s="873"/>
      <c r="W14" s="873"/>
      <c r="X14" s="873"/>
      <c r="Y14" s="873"/>
    </row>
    <row r="15" spans="2:26" ht="20.100000000000001" customHeight="1">
      <c r="B15" s="873"/>
      <c r="C15" s="873"/>
      <c r="D15" s="873"/>
      <c r="E15" s="873"/>
      <c r="F15" s="873"/>
      <c r="G15" s="873"/>
      <c r="H15" s="873"/>
      <c r="I15" s="873"/>
      <c r="J15" s="873"/>
      <c r="K15" s="873"/>
      <c r="L15" s="873"/>
      <c r="M15" s="873"/>
      <c r="N15" s="873"/>
      <c r="O15" s="873"/>
      <c r="P15" s="873"/>
      <c r="Q15" s="873"/>
      <c r="R15" s="873"/>
      <c r="S15" s="873"/>
      <c r="T15" s="873"/>
      <c r="U15" s="873"/>
      <c r="V15" s="873"/>
      <c r="W15" s="873"/>
      <c r="X15" s="873"/>
      <c r="Y15" s="873"/>
    </row>
    <row r="16" spans="2:26" ht="20.100000000000001" customHeight="1">
      <c r="B16" s="873"/>
      <c r="C16" s="873"/>
      <c r="D16" s="873"/>
      <c r="E16" s="873"/>
      <c r="F16" s="873"/>
      <c r="G16" s="873"/>
      <c r="H16" s="873"/>
      <c r="I16" s="873"/>
      <c r="J16" s="873"/>
      <c r="K16" s="873"/>
      <c r="L16" s="873"/>
      <c r="M16" s="873"/>
      <c r="N16" s="873"/>
      <c r="O16" s="873"/>
      <c r="P16" s="873"/>
      <c r="Q16" s="873"/>
      <c r="R16" s="873"/>
      <c r="S16" s="873"/>
      <c r="T16" s="873"/>
      <c r="U16" s="873"/>
      <c r="V16" s="873"/>
      <c r="W16" s="873"/>
      <c r="X16" s="873"/>
      <c r="Y16" s="873"/>
    </row>
    <row r="17" spans="1:25" ht="20.100000000000001" customHeight="1">
      <c r="B17" s="873"/>
      <c r="C17" s="873"/>
      <c r="D17" s="873"/>
      <c r="E17" s="873"/>
      <c r="F17" s="873"/>
      <c r="G17" s="873"/>
      <c r="H17" s="873"/>
      <c r="I17" s="873"/>
      <c r="J17" s="873"/>
      <c r="K17" s="873"/>
      <c r="L17" s="873"/>
      <c r="M17" s="873"/>
      <c r="N17" s="873"/>
      <c r="O17" s="873"/>
      <c r="P17" s="873"/>
      <c r="Q17" s="873"/>
      <c r="R17" s="873"/>
      <c r="S17" s="873"/>
      <c r="T17" s="873"/>
      <c r="U17" s="873"/>
      <c r="V17" s="873"/>
      <c r="W17" s="873"/>
      <c r="X17" s="873"/>
      <c r="Y17" s="873"/>
    </row>
    <row r="18" spans="1:25" ht="20.100000000000001" customHeight="1">
      <c r="B18" s="873"/>
      <c r="C18" s="873"/>
      <c r="D18" s="873"/>
      <c r="E18" s="873"/>
      <c r="F18" s="873"/>
      <c r="G18" s="873"/>
      <c r="H18" s="873"/>
      <c r="I18" s="873"/>
      <c r="J18" s="873"/>
      <c r="K18" s="873"/>
      <c r="L18" s="873"/>
      <c r="M18" s="873"/>
      <c r="N18" s="873"/>
      <c r="O18" s="873"/>
      <c r="P18" s="873"/>
      <c r="Q18" s="873"/>
      <c r="R18" s="873"/>
      <c r="S18" s="873"/>
      <c r="T18" s="873"/>
      <c r="U18" s="873"/>
      <c r="V18" s="873"/>
      <c r="W18" s="873"/>
      <c r="X18" s="873"/>
      <c r="Y18" s="873"/>
    </row>
    <row r="19" spans="1:25" ht="20.100000000000001" customHeight="1">
      <c r="B19" s="873"/>
      <c r="C19" s="873"/>
      <c r="D19" s="873"/>
      <c r="E19" s="873"/>
      <c r="F19" s="873"/>
      <c r="G19" s="873"/>
      <c r="H19" s="873"/>
      <c r="I19" s="873"/>
      <c r="J19" s="873"/>
      <c r="K19" s="873"/>
      <c r="L19" s="873"/>
      <c r="M19" s="873"/>
      <c r="N19" s="873"/>
      <c r="O19" s="873"/>
      <c r="P19" s="873"/>
      <c r="Q19" s="873"/>
      <c r="R19" s="873"/>
      <c r="S19" s="873"/>
      <c r="T19" s="873"/>
      <c r="U19" s="873"/>
      <c r="V19" s="873"/>
      <c r="W19" s="873"/>
      <c r="X19" s="873"/>
      <c r="Y19" s="873"/>
    </row>
    <row r="20" spans="1:25" ht="20.100000000000001" customHeight="1">
      <c r="B20" s="873"/>
      <c r="C20" s="873"/>
      <c r="D20" s="873"/>
      <c r="E20" s="873"/>
      <c r="F20" s="873"/>
      <c r="G20" s="873"/>
      <c r="H20" s="873"/>
      <c r="I20" s="873"/>
      <c r="J20" s="873"/>
      <c r="K20" s="873"/>
      <c r="L20" s="873"/>
      <c r="M20" s="873"/>
      <c r="N20" s="873"/>
      <c r="O20" s="873"/>
      <c r="P20" s="873"/>
      <c r="Q20" s="873"/>
      <c r="R20" s="873"/>
      <c r="S20" s="873"/>
      <c r="T20" s="873"/>
      <c r="U20" s="873"/>
      <c r="V20" s="873"/>
      <c r="W20" s="873"/>
      <c r="X20" s="873"/>
      <c r="Y20" s="873"/>
    </row>
    <row r="21" spans="1:25" ht="20.100000000000001" customHeight="1">
      <c r="B21" s="873"/>
      <c r="C21" s="873"/>
      <c r="D21" s="873"/>
      <c r="E21" s="873"/>
      <c r="F21" s="873"/>
      <c r="G21" s="873"/>
      <c r="H21" s="873"/>
      <c r="I21" s="873"/>
      <c r="J21" s="873"/>
      <c r="K21" s="873"/>
      <c r="L21" s="873"/>
      <c r="M21" s="873"/>
      <c r="N21" s="873"/>
      <c r="O21" s="873"/>
      <c r="P21" s="873"/>
      <c r="Q21" s="873"/>
      <c r="R21" s="873"/>
      <c r="S21" s="873"/>
      <c r="T21" s="873"/>
      <c r="U21" s="873"/>
      <c r="V21" s="873"/>
      <c r="W21" s="873"/>
      <c r="X21" s="873"/>
      <c r="Y21" s="873"/>
    </row>
    <row r="22" spans="1:25" ht="20.100000000000001" customHeight="1">
      <c r="B22" s="873"/>
      <c r="C22" s="873"/>
      <c r="D22" s="873"/>
      <c r="E22" s="873"/>
      <c r="F22" s="873"/>
      <c r="G22" s="873"/>
      <c r="H22" s="873"/>
      <c r="I22" s="873"/>
      <c r="J22" s="873"/>
      <c r="K22" s="873"/>
      <c r="L22" s="873"/>
      <c r="M22" s="873"/>
      <c r="N22" s="873"/>
      <c r="O22" s="873"/>
      <c r="P22" s="873"/>
      <c r="Q22" s="873"/>
      <c r="R22" s="873"/>
      <c r="S22" s="873"/>
      <c r="T22" s="873"/>
      <c r="U22" s="873"/>
      <c r="V22" s="873"/>
      <c r="W22" s="873"/>
      <c r="X22" s="873"/>
      <c r="Y22" s="873"/>
    </row>
    <row r="23" spans="1:25" ht="20.100000000000001" customHeight="1">
      <c r="B23" s="873"/>
      <c r="C23" s="873"/>
      <c r="D23" s="873"/>
      <c r="E23" s="873"/>
      <c r="F23" s="873"/>
      <c r="G23" s="873"/>
      <c r="H23" s="873"/>
      <c r="I23" s="873"/>
      <c r="J23" s="873"/>
      <c r="K23" s="873"/>
      <c r="L23" s="873"/>
      <c r="M23" s="873"/>
      <c r="N23" s="873"/>
      <c r="O23" s="873"/>
      <c r="P23" s="873"/>
      <c r="Q23" s="873"/>
      <c r="R23" s="873"/>
      <c r="S23" s="873"/>
      <c r="T23" s="873"/>
      <c r="U23" s="873"/>
      <c r="V23" s="873"/>
      <c r="W23" s="873"/>
      <c r="X23" s="873"/>
      <c r="Y23" s="873"/>
    </row>
    <row r="24" spans="1:25" ht="20.100000000000001" customHeight="1">
      <c r="B24" s="873"/>
      <c r="C24" s="873"/>
      <c r="D24" s="873"/>
      <c r="E24" s="873"/>
      <c r="F24" s="873"/>
      <c r="G24" s="873"/>
      <c r="H24" s="873"/>
      <c r="I24" s="873"/>
      <c r="J24" s="873"/>
      <c r="K24" s="873"/>
      <c r="L24" s="873"/>
      <c r="M24" s="873"/>
      <c r="N24" s="873"/>
      <c r="O24" s="873"/>
      <c r="P24" s="873"/>
      <c r="Q24" s="873"/>
      <c r="R24" s="873"/>
      <c r="S24" s="873"/>
      <c r="T24" s="873"/>
      <c r="U24" s="873"/>
      <c r="V24" s="873"/>
      <c r="W24" s="873"/>
      <c r="X24" s="873"/>
      <c r="Y24" s="873"/>
    </row>
    <row r="25" spans="1:25" ht="20.100000000000001" customHeight="1">
      <c r="B25" s="873"/>
      <c r="C25" s="873"/>
      <c r="D25" s="873"/>
      <c r="E25" s="873"/>
      <c r="F25" s="873"/>
      <c r="G25" s="873"/>
      <c r="H25" s="873"/>
      <c r="I25" s="873"/>
      <c r="J25" s="873"/>
      <c r="K25" s="873"/>
      <c r="L25" s="873"/>
      <c r="M25" s="873"/>
      <c r="N25" s="873"/>
      <c r="O25" s="873"/>
      <c r="P25" s="873"/>
      <c r="Q25" s="873"/>
      <c r="R25" s="873"/>
      <c r="S25" s="873"/>
      <c r="T25" s="873"/>
      <c r="U25" s="873"/>
      <c r="V25" s="873"/>
      <c r="W25" s="873"/>
      <c r="X25" s="873"/>
      <c r="Y25" s="873"/>
    </row>
    <row r="26" spans="1:25" ht="20.100000000000001" customHeight="1">
      <c r="B26" s="873"/>
      <c r="C26" s="873"/>
      <c r="D26" s="873"/>
      <c r="E26" s="873"/>
      <c r="F26" s="873"/>
      <c r="G26" s="873"/>
      <c r="H26" s="873"/>
      <c r="I26" s="873"/>
      <c r="J26" s="873"/>
      <c r="K26" s="873"/>
      <c r="L26" s="873"/>
      <c r="M26" s="873"/>
      <c r="N26" s="873"/>
      <c r="O26" s="873"/>
      <c r="P26" s="873"/>
      <c r="Q26" s="873"/>
      <c r="R26" s="873"/>
      <c r="S26" s="873"/>
      <c r="T26" s="873"/>
      <c r="U26" s="873"/>
      <c r="V26" s="873"/>
      <c r="W26" s="873"/>
      <c r="X26" s="873"/>
      <c r="Y26" s="873"/>
    </row>
    <row r="27" spans="1:25" ht="20.100000000000001" customHeight="1">
      <c r="B27" s="873"/>
      <c r="C27" s="873"/>
      <c r="D27" s="873"/>
      <c r="E27" s="873"/>
      <c r="F27" s="873"/>
      <c r="G27" s="873"/>
      <c r="H27" s="873"/>
      <c r="I27" s="873"/>
      <c r="J27" s="873"/>
      <c r="K27" s="873"/>
      <c r="L27" s="873"/>
      <c r="M27" s="873"/>
      <c r="N27" s="873"/>
      <c r="O27" s="873"/>
      <c r="P27" s="873"/>
      <c r="Q27" s="873"/>
      <c r="R27" s="873"/>
      <c r="S27" s="873"/>
      <c r="T27" s="873"/>
      <c r="U27" s="873"/>
      <c r="V27" s="873"/>
      <c r="W27" s="873"/>
      <c r="X27" s="873"/>
      <c r="Y27" s="873"/>
    </row>
    <row r="28" spans="1:25" ht="20.100000000000001" customHeight="1">
      <c r="B28" s="873"/>
      <c r="C28" s="873"/>
      <c r="D28" s="873"/>
      <c r="E28" s="873"/>
      <c r="F28" s="873"/>
      <c r="G28" s="873"/>
      <c r="H28" s="873"/>
      <c r="I28" s="873"/>
      <c r="J28" s="873"/>
      <c r="K28" s="873"/>
      <c r="L28" s="873"/>
      <c r="M28" s="873"/>
      <c r="N28" s="873"/>
      <c r="O28" s="873"/>
      <c r="P28" s="873"/>
      <c r="Q28" s="873"/>
      <c r="R28" s="873"/>
      <c r="S28" s="873"/>
      <c r="T28" s="873"/>
      <c r="U28" s="873"/>
      <c r="V28" s="873"/>
      <c r="W28" s="873"/>
      <c r="X28" s="873"/>
      <c r="Y28" s="873"/>
    </row>
    <row r="29" spans="1:25" ht="20.100000000000001" customHeight="1">
      <c r="B29" s="873"/>
      <c r="C29" s="873"/>
      <c r="D29" s="873"/>
      <c r="E29" s="873"/>
      <c r="F29" s="873"/>
      <c r="G29" s="873"/>
      <c r="H29" s="873"/>
      <c r="I29" s="873"/>
      <c r="J29" s="873"/>
      <c r="K29" s="873"/>
      <c r="L29" s="873"/>
      <c r="M29" s="873"/>
      <c r="N29" s="873"/>
      <c r="O29" s="873"/>
      <c r="P29" s="873"/>
      <c r="Q29" s="873"/>
      <c r="R29" s="873"/>
      <c r="S29" s="873"/>
      <c r="T29" s="873"/>
      <c r="U29" s="873"/>
      <c r="V29" s="873"/>
      <c r="W29" s="873"/>
      <c r="X29" s="873"/>
      <c r="Y29" s="873"/>
    </row>
    <row r="30" spans="1:25" ht="20.100000000000001" customHeight="1">
      <c r="A30" s="369"/>
      <c r="B30" s="767" t="s">
        <v>1388</v>
      </c>
      <c r="C30" s="767"/>
      <c r="D30" s="767"/>
      <c r="E30" s="767"/>
      <c r="F30" s="767"/>
      <c r="G30" s="767"/>
      <c r="H30" s="767"/>
      <c r="I30" s="767"/>
      <c r="J30" s="767"/>
      <c r="K30" s="767"/>
      <c r="L30" s="767"/>
      <c r="M30" s="767"/>
      <c r="N30" s="767"/>
      <c r="O30" s="767"/>
      <c r="P30" s="767"/>
      <c r="Q30" s="767"/>
      <c r="R30" s="767"/>
      <c r="S30" s="767"/>
      <c r="T30" s="767"/>
      <c r="U30" s="767"/>
      <c r="V30" s="767"/>
      <c r="W30" s="767"/>
      <c r="X30" s="767"/>
      <c r="Y30" s="767"/>
    </row>
    <row r="31" spans="1:25" ht="20.100000000000001" customHeight="1">
      <c r="A31" s="369"/>
      <c r="B31" s="767" t="s">
        <v>1389</v>
      </c>
      <c r="C31" s="767"/>
      <c r="D31" s="767"/>
      <c r="E31" s="767"/>
      <c r="F31" s="767"/>
      <c r="G31" s="767"/>
      <c r="H31" s="767"/>
      <c r="I31" s="767"/>
      <c r="J31" s="767"/>
      <c r="K31" s="767"/>
      <c r="L31" s="767"/>
      <c r="M31" s="767"/>
      <c r="N31" s="767"/>
      <c r="O31" s="767"/>
      <c r="P31" s="767"/>
      <c r="Q31" s="767"/>
      <c r="R31" s="767"/>
      <c r="S31" s="767"/>
      <c r="T31" s="767"/>
      <c r="U31" s="767"/>
      <c r="V31" s="767"/>
      <c r="W31" s="767"/>
      <c r="X31" s="767"/>
      <c r="Y31" s="767"/>
    </row>
    <row r="32" spans="1:25" ht="20.100000000000001" customHeight="1">
      <c r="A32" s="369"/>
      <c r="B32" s="767" t="s">
        <v>1390</v>
      </c>
      <c r="C32" s="767"/>
      <c r="D32" s="767"/>
      <c r="E32" s="767"/>
      <c r="F32" s="767"/>
      <c r="G32" s="767"/>
      <c r="H32" s="767"/>
      <c r="I32" s="767"/>
      <c r="J32" s="767"/>
      <c r="K32" s="767"/>
      <c r="L32" s="767"/>
      <c r="M32" s="767"/>
      <c r="N32" s="767"/>
      <c r="O32" s="767"/>
      <c r="P32" s="767"/>
      <c r="Q32" s="767"/>
      <c r="R32" s="767"/>
      <c r="S32" s="767"/>
      <c r="T32" s="767"/>
      <c r="U32" s="767"/>
      <c r="V32" s="767"/>
      <c r="W32" s="767"/>
      <c r="X32" s="767"/>
      <c r="Y32" s="767"/>
    </row>
    <row r="33" spans="1:25" ht="20.100000000000001" customHeight="1">
      <c r="B33" s="767" t="s">
        <v>1391</v>
      </c>
      <c r="C33" s="767"/>
      <c r="D33" s="767"/>
      <c r="E33" s="767"/>
      <c r="F33" s="767"/>
      <c r="G33" s="767"/>
      <c r="H33" s="767"/>
      <c r="I33" s="767"/>
      <c r="J33" s="767"/>
      <c r="K33" s="767"/>
      <c r="L33" s="767"/>
      <c r="M33" s="767"/>
      <c r="N33" s="767"/>
      <c r="O33" s="767"/>
      <c r="P33" s="767"/>
      <c r="Q33" s="767"/>
      <c r="R33" s="767"/>
      <c r="S33" s="767"/>
      <c r="T33" s="767"/>
      <c r="U33" s="767"/>
      <c r="V33" s="767"/>
      <c r="W33" s="767"/>
      <c r="X33" s="767"/>
      <c r="Y33" s="767"/>
    </row>
    <row r="34" spans="1:25" ht="20.100000000000001" customHeight="1">
      <c r="B34" s="767" t="s">
        <v>1392</v>
      </c>
      <c r="C34" s="767"/>
      <c r="D34" s="767"/>
      <c r="E34" s="767"/>
      <c r="F34" s="767"/>
      <c r="G34" s="767"/>
      <c r="H34" s="767"/>
      <c r="I34" s="767"/>
      <c r="J34" s="767"/>
      <c r="K34" s="767"/>
      <c r="L34" s="767"/>
      <c r="M34" s="767"/>
      <c r="N34" s="767"/>
      <c r="O34" s="767"/>
      <c r="P34" s="767"/>
      <c r="Q34" s="767"/>
      <c r="R34" s="767"/>
      <c r="S34" s="767"/>
      <c r="T34" s="767"/>
      <c r="U34" s="767"/>
      <c r="V34" s="767"/>
      <c r="W34" s="767"/>
      <c r="X34" s="767"/>
      <c r="Y34" s="767"/>
    </row>
    <row r="35" spans="1:25" ht="20.100000000000001" customHeight="1">
      <c r="B35" s="220"/>
      <c r="C35" s="220"/>
      <c r="D35" s="220"/>
      <c r="E35" s="220"/>
      <c r="F35" s="220"/>
      <c r="G35" s="220"/>
      <c r="H35" s="220"/>
      <c r="I35" s="220"/>
      <c r="J35" s="220"/>
      <c r="K35" s="220"/>
      <c r="L35" s="220"/>
      <c r="M35" s="220"/>
      <c r="N35" s="220"/>
      <c r="O35" s="220"/>
      <c r="P35" s="220"/>
      <c r="Q35" s="220"/>
      <c r="R35" s="220"/>
      <c r="S35" s="220"/>
      <c r="T35" s="220"/>
      <c r="U35" s="220"/>
      <c r="V35" s="220"/>
      <c r="W35" s="220"/>
      <c r="X35" s="220"/>
      <c r="Y35" s="220"/>
    </row>
    <row r="36" spans="1:25" ht="20.100000000000001" customHeight="1">
      <c r="B36" s="220"/>
      <c r="C36" s="220"/>
      <c r="D36" s="220"/>
      <c r="E36" s="220"/>
      <c r="F36" s="220"/>
      <c r="G36" s="220"/>
      <c r="H36" s="220"/>
      <c r="I36" s="220"/>
      <c r="J36" s="220"/>
      <c r="K36" s="220"/>
      <c r="L36" s="220"/>
      <c r="M36" s="220"/>
      <c r="N36" s="220"/>
      <c r="O36" s="220"/>
      <c r="P36" s="220"/>
      <c r="Q36" s="220"/>
      <c r="R36" s="220"/>
      <c r="S36" s="220"/>
      <c r="T36" s="220"/>
      <c r="U36" s="220"/>
      <c r="V36" s="220"/>
      <c r="W36" s="220"/>
      <c r="X36" s="220"/>
      <c r="Y36" s="220"/>
    </row>
    <row r="37" spans="1:25" ht="20.100000000000001" customHeight="1">
      <c r="A37" s="371" t="s">
        <v>508</v>
      </c>
      <c r="B37" s="767" t="s">
        <v>1393</v>
      </c>
      <c r="C37" s="767"/>
      <c r="D37" s="767"/>
      <c r="E37" s="767"/>
      <c r="F37" s="767"/>
      <c r="G37" s="767"/>
      <c r="H37" s="767"/>
      <c r="I37" s="767"/>
      <c r="J37" s="767"/>
      <c r="K37" s="767"/>
      <c r="L37" s="767"/>
      <c r="M37" s="767"/>
      <c r="N37" s="767"/>
      <c r="O37" s="767"/>
      <c r="P37" s="767"/>
      <c r="Q37" s="767"/>
      <c r="R37" s="767"/>
      <c r="S37" s="767"/>
      <c r="T37" s="767"/>
      <c r="U37" s="767"/>
      <c r="V37" s="767"/>
      <c r="W37" s="767"/>
      <c r="X37" s="767"/>
      <c r="Y37" s="767"/>
    </row>
    <row r="38" spans="1:25" ht="20.100000000000001" customHeight="1">
      <c r="A38" s="371" t="s">
        <v>508</v>
      </c>
      <c r="B38" s="767" t="s">
        <v>1394</v>
      </c>
      <c r="C38" s="767"/>
      <c r="D38" s="767"/>
      <c r="E38" s="767"/>
      <c r="F38" s="767"/>
      <c r="G38" s="767"/>
      <c r="H38" s="767"/>
      <c r="I38" s="767"/>
      <c r="J38" s="767"/>
      <c r="K38" s="767"/>
      <c r="L38" s="767"/>
      <c r="M38" s="767"/>
      <c r="N38" s="767"/>
      <c r="O38" s="767"/>
      <c r="P38" s="767"/>
      <c r="Q38" s="767"/>
      <c r="R38" s="767"/>
      <c r="S38" s="767"/>
      <c r="T38" s="767"/>
      <c r="U38" s="767"/>
      <c r="V38" s="767"/>
      <c r="W38" s="767"/>
      <c r="X38" s="767"/>
      <c r="Y38" s="767"/>
    </row>
    <row r="39" spans="1:25" ht="20.100000000000001" customHeight="1">
      <c r="A39" s="371" t="s">
        <v>508</v>
      </c>
      <c r="B39" s="767" t="s">
        <v>1395</v>
      </c>
      <c r="C39" s="767"/>
      <c r="D39" s="767"/>
      <c r="E39" s="767"/>
      <c r="F39" s="767"/>
      <c r="G39" s="767"/>
      <c r="H39" s="767"/>
      <c r="I39" s="767"/>
      <c r="J39" s="767"/>
      <c r="K39" s="767"/>
      <c r="L39" s="767"/>
      <c r="M39" s="767"/>
      <c r="N39" s="767"/>
      <c r="O39" s="767"/>
      <c r="P39" s="767"/>
      <c r="Q39" s="767"/>
      <c r="R39" s="767"/>
      <c r="S39" s="767"/>
      <c r="T39" s="767"/>
      <c r="U39" s="767"/>
      <c r="V39" s="767"/>
      <c r="W39" s="767"/>
      <c r="X39" s="767"/>
      <c r="Y39" s="767"/>
    </row>
    <row r="40" spans="1:25" ht="20.100000000000001" customHeight="1">
      <c r="A40" s="371" t="s">
        <v>508</v>
      </c>
      <c r="B40" s="767" t="s">
        <v>1396</v>
      </c>
      <c r="C40" s="767"/>
      <c r="D40" s="767"/>
      <c r="E40" s="767"/>
      <c r="F40" s="767"/>
      <c r="G40" s="767"/>
      <c r="H40" s="767"/>
      <c r="I40" s="767"/>
      <c r="J40" s="767"/>
      <c r="K40" s="767"/>
      <c r="L40" s="767"/>
      <c r="M40" s="767"/>
      <c r="N40" s="767"/>
      <c r="O40" s="767"/>
      <c r="P40" s="767"/>
      <c r="Q40" s="767"/>
      <c r="R40" s="767"/>
      <c r="S40" s="767"/>
      <c r="T40" s="767"/>
      <c r="U40" s="767"/>
      <c r="V40" s="767"/>
      <c r="W40" s="767"/>
      <c r="X40" s="767"/>
      <c r="Y40" s="767"/>
    </row>
    <row r="41" spans="1:25" ht="20.100000000000001" customHeight="1">
      <c r="A41" s="371" t="s">
        <v>508</v>
      </c>
      <c r="B41" s="767" t="s">
        <v>1397</v>
      </c>
      <c r="C41" s="767"/>
      <c r="D41" s="767"/>
      <c r="E41" s="767"/>
      <c r="F41" s="767"/>
      <c r="G41" s="767"/>
      <c r="H41" s="767"/>
      <c r="I41" s="767"/>
      <c r="J41" s="767"/>
      <c r="K41" s="767"/>
      <c r="L41" s="767"/>
      <c r="M41" s="767"/>
      <c r="N41" s="767"/>
      <c r="O41" s="767"/>
      <c r="P41" s="767"/>
      <c r="Q41" s="767"/>
      <c r="R41" s="767"/>
      <c r="S41" s="767"/>
      <c r="T41" s="767"/>
      <c r="U41" s="767"/>
      <c r="V41" s="767"/>
      <c r="W41" s="767"/>
      <c r="X41" s="767"/>
      <c r="Y41" s="767"/>
    </row>
    <row r="42" spans="1:25" ht="20.100000000000001" customHeight="1">
      <c r="A42" s="371" t="s">
        <v>508</v>
      </c>
      <c r="B42" s="767" t="s">
        <v>1398</v>
      </c>
      <c r="C42" s="767"/>
      <c r="D42" s="767"/>
      <c r="E42" s="767"/>
      <c r="F42" s="767"/>
      <c r="G42" s="767"/>
      <c r="H42" s="767"/>
      <c r="I42" s="767"/>
      <c r="J42" s="767"/>
      <c r="K42" s="767"/>
      <c r="L42" s="767"/>
      <c r="M42" s="767"/>
      <c r="N42" s="767"/>
      <c r="O42" s="767"/>
      <c r="P42" s="767"/>
      <c r="Q42" s="767"/>
      <c r="R42" s="767"/>
      <c r="S42" s="767"/>
      <c r="T42" s="767"/>
      <c r="U42" s="767"/>
      <c r="V42" s="767"/>
      <c r="W42" s="767"/>
      <c r="X42" s="767"/>
      <c r="Y42" s="767"/>
    </row>
    <row r="43" spans="1:25" ht="20.100000000000001" customHeight="1">
      <c r="B43" s="220"/>
      <c r="C43" s="220"/>
      <c r="D43" s="220"/>
      <c r="E43" s="220"/>
      <c r="F43" s="220"/>
      <c r="G43" s="220"/>
      <c r="H43" s="220"/>
      <c r="I43" s="220"/>
      <c r="J43" s="220"/>
      <c r="K43" s="220"/>
      <c r="L43" s="220"/>
      <c r="M43" s="220"/>
      <c r="N43" s="220"/>
      <c r="O43" s="220"/>
      <c r="P43" s="220"/>
      <c r="Q43" s="220"/>
      <c r="R43" s="220"/>
      <c r="S43" s="220"/>
      <c r="T43" s="220"/>
      <c r="U43" s="220"/>
      <c r="V43" s="220"/>
      <c r="W43" s="220"/>
      <c r="X43" s="220"/>
      <c r="Y43" s="220"/>
    </row>
    <row r="44" spans="1:25" ht="20.100000000000001" customHeight="1">
      <c r="B44" s="872" t="s">
        <v>1399</v>
      </c>
      <c r="C44" s="873"/>
      <c r="D44" s="873"/>
      <c r="E44" s="873"/>
      <c r="F44" s="873"/>
      <c r="G44" s="873"/>
      <c r="H44" s="873"/>
      <c r="I44" s="873"/>
      <c r="J44" s="873"/>
      <c r="K44" s="873"/>
      <c r="L44" s="873"/>
      <c r="M44" s="873"/>
      <c r="N44" s="873"/>
      <c r="O44" s="873"/>
      <c r="P44" s="873"/>
      <c r="Q44" s="873"/>
      <c r="R44" s="873"/>
      <c r="S44" s="873"/>
      <c r="T44" s="873"/>
      <c r="U44" s="873"/>
      <c r="V44" s="873"/>
      <c r="W44" s="873"/>
      <c r="X44" s="873"/>
      <c r="Y44" s="873"/>
    </row>
    <row r="45" spans="1:25" ht="20.100000000000001" customHeight="1">
      <c r="B45" s="873"/>
      <c r="C45" s="873"/>
      <c r="D45" s="873"/>
      <c r="E45" s="873"/>
      <c r="F45" s="873"/>
      <c r="G45" s="873"/>
      <c r="H45" s="873"/>
      <c r="I45" s="873"/>
      <c r="J45" s="873"/>
      <c r="K45" s="873"/>
      <c r="L45" s="873"/>
      <c r="M45" s="873"/>
      <c r="N45" s="873"/>
      <c r="O45" s="873"/>
      <c r="P45" s="873"/>
      <c r="Q45" s="873"/>
      <c r="R45" s="873"/>
      <c r="S45" s="873"/>
      <c r="T45" s="873"/>
      <c r="U45" s="873"/>
      <c r="V45" s="873"/>
      <c r="W45" s="873"/>
      <c r="X45" s="873"/>
      <c r="Y45" s="873"/>
    </row>
    <row r="46" spans="1:25" ht="20.100000000000001" customHeight="1">
      <c r="B46" s="873"/>
      <c r="C46" s="873"/>
      <c r="D46" s="873"/>
      <c r="E46" s="873"/>
      <c r="F46" s="873"/>
      <c r="G46" s="873"/>
      <c r="H46" s="873"/>
      <c r="I46" s="873"/>
      <c r="J46" s="873"/>
      <c r="K46" s="873"/>
      <c r="L46" s="873"/>
      <c r="M46" s="873"/>
      <c r="N46" s="873"/>
      <c r="O46" s="873"/>
      <c r="P46" s="873"/>
      <c r="Q46" s="873"/>
      <c r="R46" s="873"/>
      <c r="S46" s="873"/>
      <c r="T46" s="873"/>
      <c r="U46" s="873"/>
      <c r="V46" s="873"/>
      <c r="W46" s="873"/>
      <c r="X46" s="873"/>
      <c r="Y46" s="873"/>
    </row>
    <row r="47" spans="1:25" ht="20.100000000000001" customHeight="1">
      <c r="B47" s="873"/>
      <c r="C47" s="873"/>
      <c r="D47" s="873"/>
      <c r="E47" s="873"/>
      <c r="F47" s="873"/>
      <c r="G47" s="873"/>
      <c r="H47" s="873"/>
      <c r="I47" s="873"/>
      <c r="J47" s="873"/>
      <c r="K47" s="873"/>
      <c r="L47" s="873"/>
      <c r="M47" s="873"/>
      <c r="N47" s="873"/>
      <c r="O47" s="873"/>
      <c r="P47" s="873"/>
      <c r="Q47" s="873"/>
      <c r="R47" s="873"/>
      <c r="S47" s="873"/>
      <c r="T47" s="873"/>
      <c r="U47" s="873"/>
      <c r="V47" s="873"/>
      <c r="W47" s="873"/>
      <c r="X47" s="873"/>
      <c r="Y47" s="873"/>
    </row>
    <row r="48" spans="1:25" ht="20.100000000000001" customHeight="1">
      <c r="B48" s="873"/>
      <c r="C48" s="873"/>
      <c r="D48" s="873"/>
      <c r="E48" s="873"/>
      <c r="F48" s="873"/>
      <c r="G48" s="873"/>
      <c r="H48" s="873"/>
      <c r="I48" s="873"/>
      <c r="J48" s="873"/>
      <c r="K48" s="873"/>
      <c r="L48" s="873"/>
      <c r="M48" s="873"/>
      <c r="N48" s="873"/>
      <c r="O48" s="873"/>
      <c r="P48" s="873"/>
      <c r="Q48" s="873"/>
      <c r="R48" s="873"/>
      <c r="S48" s="873"/>
      <c r="T48" s="873"/>
      <c r="U48" s="873"/>
      <c r="V48" s="873"/>
      <c r="W48" s="873"/>
      <c r="X48" s="873"/>
      <c r="Y48" s="873"/>
    </row>
    <row r="49" spans="1:25" ht="20.100000000000001" customHeight="1">
      <c r="B49" s="873"/>
      <c r="C49" s="873"/>
      <c r="D49" s="873"/>
      <c r="E49" s="873"/>
      <c r="F49" s="873"/>
      <c r="G49" s="873"/>
      <c r="H49" s="873"/>
      <c r="I49" s="873"/>
      <c r="J49" s="873"/>
      <c r="K49" s="873"/>
      <c r="L49" s="873"/>
      <c r="M49" s="873"/>
      <c r="N49" s="873"/>
      <c r="O49" s="873"/>
      <c r="P49" s="873"/>
      <c r="Q49" s="873"/>
      <c r="R49" s="873"/>
      <c r="S49" s="873"/>
      <c r="T49" s="873"/>
      <c r="U49" s="873"/>
      <c r="V49" s="873"/>
      <c r="W49" s="873"/>
      <c r="X49" s="873"/>
      <c r="Y49" s="873"/>
    </row>
    <row r="50" spans="1:25" ht="20.100000000000001" customHeight="1">
      <c r="B50" s="873"/>
      <c r="C50" s="873"/>
      <c r="D50" s="873"/>
      <c r="E50" s="873"/>
      <c r="F50" s="873"/>
      <c r="G50" s="873"/>
      <c r="H50" s="873"/>
      <c r="I50" s="873"/>
      <c r="J50" s="873"/>
      <c r="K50" s="873"/>
      <c r="L50" s="873"/>
      <c r="M50" s="873"/>
      <c r="N50" s="873"/>
      <c r="O50" s="873"/>
      <c r="P50" s="873"/>
      <c r="Q50" s="873"/>
      <c r="R50" s="873"/>
      <c r="S50" s="873"/>
      <c r="T50" s="873"/>
      <c r="U50" s="873"/>
      <c r="V50" s="873"/>
      <c r="W50" s="873"/>
      <c r="X50" s="873"/>
      <c r="Y50" s="873"/>
    </row>
    <row r="51" spans="1:25" ht="20.100000000000001" customHeight="1">
      <c r="B51" s="873"/>
      <c r="C51" s="873"/>
      <c r="D51" s="873"/>
      <c r="E51" s="873"/>
      <c r="F51" s="873"/>
      <c r="G51" s="873"/>
      <c r="H51" s="873"/>
      <c r="I51" s="873"/>
      <c r="J51" s="873"/>
      <c r="K51" s="873"/>
      <c r="L51" s="873"/>
      <c r="M51" s="873"/>
      <c r="N51" s="873"/>
      <c r="O51" s="873"/>
      <c r="P51" s="873"/>
      <c r="Q51" s="873"/>
      <c r="R51" s="873"/>
      <c r="S51" s="873"/>
      <c r="T51" s="873"/>
      <c r="U51" s="873"/>
      <c r="V51" s="873"/>
      <c r="W51" s="873"/>
      <c r="X51" s="873"/>
      <c r="Y51" s="873"/>
    </row>
    <row r="52" spans="1:25" ht="20.100000000000001" customHeight="1">
      <c r="B52" s="873"/>
      <c r="C52" s="873"/>
      <c r="D52" s="873"/>
      <c r="E52" s="873"/>
      <c r="F52" s="873"/>
      <c r="G52" s="873"/>
      <c r="H52" s="873"/>
      <c r="I52" s="873"/>
      <c r="J52" s="873"/>
      <c r="K52" s="873"/>
      <c r="L52" s="873"/>
      <c r="M52" s="873"/>
      <c r="N52" s="873"/>
      <c r="O52" s="873"/>
      <c r="P52" s="873"/>
      <c r="Q52" s="873"/>
      <c r="R52" s="873"/>
      <c r="S52" s="873"/>
      <c r="T52" s="873"/>
      <c r="U52" s="873"/>
      <c r="V52" s="873"/>
      <c r="W52" s="873"/>
      <c r="X52" s="873"/>
      <c r="Y52" s="873"/>
    </row>
    <row r="53" spans="1:25" ht="20.100000000000001" customHeight="1">
      <c r="B53" s="873"/>
      <c r="C53" s="873"/>
      <c r="D53" s="873"/>
      <c r="E53" s="873"/>
      <c r="F53" s="873"/>
      <c r="G53" s="873"/>
      <c r="H53" s="873"/>
      <c r="I53" s="873"/>
      <c r="J53" s="873"/>
      <c r="K53" s="873"/>
      <c r="L53" s="873"/>
      <c r="M53" s="873"/>
      <c r="N53" s="873"/>
      <c r="O53" s="873"/>
      <c r="P53" s="873"/>
      <c r="Q53" s="873"/>
      <c r="R53" s="873"/>
      <c r="S53" s="873"/>
      <c r="T53" s="873"/>
      <c r="U53" s="873"/>
      <c r="V53" s="873"/>
      <c r="W53" s="873"/>
      <c r="X53" s="873"/>
      <c r="Y53" s="873"/>
    </row>
    <row r="54" spans="1:25" ht="20.100000000000001" customHeight="1">
      <c r="B54" s="873"/>
      <c r="C54" s="873"/>
      <c r="D54" s="873"/>
      <c r="E54" s="873"/>
      <c r="F54" s="873"/>
      <c r="G54" s="873"/>
      <c r="H54" s="873"/>
      <c r="I54" s="873"/>
      <c r="J54" s="873"/>
      <c r="K54" s="873"/>
      <c r="L54" s="873"/>
      <c r="M54" s="873"/>
      <c r="N54" s="873"/>
      <c r="O54" s="873"/>
      <c r="P54" s="873"/>
      <c r="Q54" s="873"/>
      <c r="R54" s="873"/>
      <c r="S54" s="873"/>
      <c r="T54" s="873"/>
      <c r="U54" s="873"/>
      <c r="V54" s="873"/>
      <c r="W54" s="873"/>
      <c r="X54" s="873"/>
      <c r="Y54" s="873"/>
    </row>
    <row r="55" spans="1:25" ht="20.100000000000001" customHeight="1">
      <c r="B55" s="873"/>
      <c r="C55" s="873"/>
      <c r="D55" s="873"/>
      <c r="E55" s="873"/>
      <c r="F55" s="873"/>
      <c r="G55" s="873"/>
      <c r="H55" s="873"/>
      <c r="I55" s="873"/>
      <c r="J55" s="873"/>
      <c r="K55" s="873"/>
      <c r="L55" s="873"/>
      <c r="M55" s="873"/>
      <c r="N55" s="873"/>
      <c r="O55" s="873"/>
      <c r="P55" s="873"/>
      <c r="Q55" s="873"/>
      <c r="R55" s="873"/>
      <c r="S55" s="873"/>
      <c r="T55" s="873"/>
      <c r="U55" s="873"/>
      <c r="V55" s="873"/>
      <c r="W55" s="873"/>
      <c r="X55" s="873"/>
      <c r="Y55" s="873"/>
    </row>
    <row r="56" spans="1:25" ht="20.100000000000001" customHeight="1">
      <c r="B56" s="873"/>
      <c r="C56" s="873"/>
      <c r="D56" s="873"/>
      <c r="E56" s="873"/>
      <c r="F56" s="873"/>
      <c r="G56" s="873"/>
      <c r="H56" s="873"/>
      <c r="I56" s="873"/>
      <c r="J56" s="873"/>
      <c r="K56" s="873"/>
      <c r="L56" s="873"/>
      <c r="M56" s="873"/>
      <c r="N56" s="873"/>
      <c r="O56" s="873"/>
      <c r="P56" s="873"/>
      <c r="Q56" s="873"/>
      <c r="R56" s="873"/>
      <c r="S56" s="873"/>
      <c r="T56" s="873"/>
      <c r="U56" s="873"/>
      <c r="V56" s="873"/>
      <c r="W56" s="873"/>
      <c r="X56" s="873"/>
      <c r="Y56" s="873"/>
    </row>
    <row r="57" spans="1:25" ht="20.100000000000001" customHeight="1">
      <c r="B57" s="220"/>
      <c r="C57" s="220"/>
      <c r="D57" s="220"/>
      <c r="E57" s="220"/>
      <c r="F57" s="220"/>
      <c r="G57" s="220"/>
      <c r="H57" s="220"/>
      <c r="I57" s="220"/>
      <c r="J57" s="220"/>
      <c r="K57" s="220"/>
      <c r="L57" s="220"/>
      <c r="M57" s="220"/>
      <c r="N57" s="220"/>
      <c r="O57" s="220"/>
      <c r="P57" s="220"/>
      <c r="Q57" s="220"/>
      <c r="R57" s="220"/>
      <c r="S57" s="220"/>
      <c r="T57" s="220"/>
      <c r="U57" s="220"/>
      <c r="V57" s="220"/>
      <c r="W57" s="220"/>
      <c r="X57" s="220"/>
      <c r="Y57" s="220"/>
    </row>
    <row r="58" spans="1:25" ht="20.100000000000001" customHeight="1">
      <c r="B58" s="767" t="s">
        <v>1280</v>
      </c>
      <c r="C58" s="767"/>
      <c r="D58" s="767"/>
      <c r="E58" s="767"/>
      <c r="F58" s="767"/>
      <c r="G58" s="767"/>
      <c r="H58" s="768" t="s">
        <v>367</v>
      </c>
      <c r="I58" s="768"/>
      <c r="J58" s="768"/>
      <c r="K58" s="768"/>
      <c r="L58" s="768"/>
      <c r="M58" s="768"/>
      <c r="N58" s="768"/>
      <c r="O58" s="768"/>
      <c r="P58" s="768"/>
      <c r="Q58" s="768"/>
      <c r="R58" s="765" t="s">
        <v>1281</v>
      </c>
      <c r="S58" s="765"/>
      <c r="T58" s="770" t="s">
        <v>576</v>
      </c>
      <c r="U58" s="770"/>
      <c r="V58" s="770"/>
      <c r="W58" s="770"/>
      <c r="X58" s="770"/>
      <c r="Y58" s="770"/>
    </row>
    <row r="59" spans="1:25" ht="20.100000000000001" customHeight="1">
      <c r="A59" s="85"/>
      <c r="B59" s="770" t="s">
        <v>1172</v>
      </c>
      <c r="C59" s="770"/>
      <c r="D59" s="770"/>
      <c r="E59" s="770"/>
      <c r="F59" s="341" t="s">
        <v>1283</v>
      </c>
      <c r="G59" s="772">
        <v>2019</v>
      </c>
      <c r="H59" s="772"/>
      <c r="I59" s="772"/>
      <c r="J59" s="772"/>
      <c r="K59" s="772"/>
      <c r="L59" s="874" t="s">
        <v>1284</v>
      </c>
      <c r="M59" s="874"/>
      <c r="N59" s="874"/>
      <c r="O59" s="874"/>
      <c r="P59" s="370"/>
      <c r="Q59" s="370"/>
      <c r="R59" s="370"/>
      <c r="S59" s="370"/>
      <c r="T59" s="370"/>
      <c r="U59" s="370"/>
      <c r="V59" s="370"/>
      <c r="W59" s="370"/>
      <c r="X59" s="370"/>
      <c r="Y59" s="370"/>
    </row>
    <row r="61" spans="1:25" ht="20.100000000000001" customHeight="1">
      <c r="L61" s="765" t="s">
        <v>1400</v>
      </c>
      <c r="M61" s="765"/>
      <c r="N61" s="765"/>
      <c r="O61" s="765"/>
      <c r="P61" s="370"/>
      <c r="Q61" s="370"/>
      <c r="R61" s="370"/>
      <c r="S61" s="370"/>
      <c r="T61" s="370"/>
      <c r="U61" s="370"/>
      <c r="V61" s="370"/>
      <c r="W61" s="370"/>
      <c r="X61" s="370"/>
      <c r="Y61" s="370"/>
    </row>
    <row r="63" spans="1:25" ht="20.100000000000001" customHeight="1">
      <c r="B63" s="870" t="s">
        <v>1401</v>
      </c>
      <c r="C63" s="871"/>
      <c r="D63" s="871"/>
      <c r="E63" s="871"/>
      <c r="F63" s="871"/>
      <c r="G63" s="871"/>
      <c r="H63" s="871"/>
      <c r="I63" s="871"/>
      <c r="J63" s="871"/>
      <c r="K63" s="871"/>
      <c r="L63" s="871"/>
      <c r="M63" s="871"/>
      <c r="N63" s="871"/>
      <c r="O63" s="871"/>
      <c r="P63" s="871"/>
      <c r="Q63" s="871"/>
      <c r="R63" s="871"/>
      <c r="S63" s="871"/>
      <c r="T63" s="871"/>
      <c r="U63" s="871"/>
      <c r="V63" s="871"/>
      <c r="W63" s="871"/>
      <c r="X63" s="871"/>
      <c r="Y63" s="871"/>
    </row>
    <row r="64" spans="1:25" ht="20.100000000000001" customHeight="1">
      <c r="B64" s="871"/>
      <c r="C64" s="871"/>
      <c r="D64" s="871"/>
      <c r="E64" s="871"/>
      <c r="F64" s="871"/>
      <c r="G64" s="871"/>
      <c r="H64" s="871"/>
      <c r="I64" s="871"/>
      <c r="J64" s="871"/>
      <c r="K64" s="871"/>
      <c r="L64" s="871"/>
      <c r="M64" s="871"/>
      <c r="N64" s="871"/>
      <c r="O64" s="871"/>
      <c r="P64" s="871"/>
      <c r="Q64" s="871"/>
      <c r="R64" s="871"/>
      <c r="S64" s="871"/>
      <c r="T64" s="871"/>
      <c r="U64" s="871"/>
      <c r="V64" s="871"/>
      <c r="W64" s="871"/>
      <c r="X64" s="871"/>
      <c r="Y64" s="871"/>
    </row>
    <row r="65" spans="2:25" ht="20.100000000000001" customHeight="1">
      <c r="B65" s="871"/>
      <c r="C65" s="871"/>
      <c r="D65" s="871"/>
      <c r="E65" s="871"/>
      <c r="F65" s="871"/>
      <c r="G65" s="871"/>
      <c r="H65" s="871"/>
      <c r="I65" s="871"/>
      <c r="J65" s="871"/>
      <c r="K65" s="871"/>
      <c r="L65" s="871"/>
      <c r="M65" s="871"/>
      <c r="N65" s="871"/>
      <c r="O65" s="871"/>
      <c r="P65" s="871"/>
      <c r="Q65" s="871"/>
      <c r="R65" s="871"/>
      <c r="S65" s="871"/>
      <c r="T65" s="871"/>
      <c r="U65" s="871"/>
      <c r="V65" s="871"/>
      <c r="W65" s="871"/>
      <c r="X65" s="871"/>
      <c r="Y65" s="871"/>
    </row>
    <row r="66" spans="2:25" ht="20.100000000000001" customHeight="1">
      <c r="B66" s="871"/>
      <c r="C66" s="871"/>
      <c r="D66" s="871"/>
      <c r="E66" s="871"/>
      <c r="F66" s="871"/>
      <c r="G66" s="871"/>
      <c r="H66" s="871"/>
      <c r="I66" s="871"/>
      <c r="J66" s="871"/>
      <c r="K66" s="871"/>
      <c r="L66" s="871"/>
      <c r="M66" s="871"/>
      <c r="N66" s="871"/>
      <c r="O66" s="871"/>
      <c r="P66" s="871"/>
      <c r="Q66" s="871"/>
      <c r="R66" s="871"/>
      <c r="S66" s="871"/>
      <c r="T66" s="871"/>
      <c r="U66" s="871"/>
      <c r="V66" s="871"/>
      <c r="W66" s="871"/>
      <c r="X66" s="871"/>
      <c r="Y66" s="871"/>
    </row>
    <row r="67" spans="2:25" ht="20.100000000000001" customHeight="1">
      <c r="B67" s="871"/>
      <c r="C67" s="871"/>
      <c r="D67" s="871"/>
      <c r="E67" s="871"/>
      <c r="F67" s="871"/>
      <c r="G67" s="871"/>
      <c r="H67" s="871"/>
      <c r="I67" s="871"/>
      <c r="J67" s="871"/>
      <c r="K67" s="871"/>
      <c r="L67" s="871"/>
      <c r="M67" s="871"/>
      <c r="N67" s="871"/>
      <c r="O67" s="871"/>
      <c r="P67" s="871"/>
      <c r="Q67" s="871"/>
      <c r="R67" s="871"/>
      <c r="S67" s="871"/>
      <c r="T67" s="871"/>
      <c r="U67" s="871"/>
      <c r="V67" s="871"/>
      <c r="W67" s="871"/>
      <c r="X67" s="871"/>
      <c r="Y67" s="871"/>
    </row>
  </sheetData>
  <mergeCells count="37">
    <mergeCell ref="B2:Y3"/>
    <mergeCell ref="C4:L4"/>
    <mergeCell ref="B7:G7"/>
    <mergeCell ref="Q4:R4"/>
    <mergeCell ref="S4:Y4"/>
    <mergeCell ref="B5:C5"/>
    <mergeCell ref="D5:L5"/>
    <mergeCell ref="M5:O5"/>
    <mergeCell ref="P5:Y5"/>
    <mergeCell ref="E6:Y6"/>
    <mergeCell ref="H7:Y7"/>
    <mergeCell ref="B9:Y9"/>
    <mergeCell ref="B11:Y11"/>
    <mergeCell ref="B14:Y29"/>
    <mergeCell ref="B30:Y30"/>
    <mergeCell ref="B31:Y31"/>
    <mergeCell ref="H12:Y12"/>
    <mergeCell ref="G13:Y13"/>
    <mergeCell ref="B32:Y32"/>
    <mergeCell ref="B33:Y33"/>
    <mergeCell ref="B34:Y34"/>
    <mergeCell ref="B37:Y37"/>
    <mergeCell ref="B38:Y38"/>
    <mergeCell ref="L61:O61"/>
    <mergeCell ref="B63:Y67"/>
    <mergeCell ref="B39:Y39"/>
    <mergeCell ref="B40:Y40"/>
    <mergeCell ref="B41:Y41"/>
    <mergeCell ref="B42:Y42"/>
    <mergeCell ref="B44:Y56"/>
    <mergeCell ref="G59:K59"/>
    <mergeCell ref="L59:O59"/>
    <mergeCell ref="B58:G58"/>
    <mergeCell ref="H58:Q58"/>
    <mergeCell ref="R58:S58"/>
    <mergeCell ref="T58:Y58"/>
    <mergeCell ref="B59:E59"/>
  </mergeCells>
  <dataValidations count="1">
    <dataValidation type="list" allowBlank="1" showInputMessage="1" showErrorMessage="1" sqref="B9" xr:uid="{00000000-0002-0000-0900-000000000000}">
      <formula1>$B$603:$B$605</formula1>
    </dataValidation>
  </dataValidations>
  <pageMargins left="0.70866141732283472" right="0.70866141732283472" top="0.74803149606299213" bottom="0.74803149606299213" header="0.31496062992125984" footer="0.31496062992125984"/>
  <pageSetup scale="125" orientation="portrait" r:id="rId1"/>
  <headerFooter>
    <oddHeader>&amp;L&amp;P</oddHeader>
  </headerFooter>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900-000001000000}">
          <x14:formula1>
            <xm:f>PARÁMETROS!$B$611:$B$613</xm:f>
          </x14:formula1>
          <xm:sqref>C4:L4</xm:sqref>
        </x14:dataValidation>
        <x14:dataValidation type="list" allowBlank="1" showInputMessage="1" showErrorMessage="1" xr:uid="{00000000-0002-0000-0900-000002000000}">
          <x14:formula1>
            <xm:f>PARÁMETROS!$D$4:$D$5</xm:f>
          </x14:formula1>
          <xm:sqref>H7</xm:sqref>
        </x14:dataValidation>
        <x14:dataValidation type="list" allowBlank="1" showInputMessage="1" showErrorMessage="1" xr:uid="{00000000-0002-0000-0900-000003000000}">
          <x14:formula1>
            <xm:f>PARÁMETROS!$F$633:$F$657</xm:f>
          </x14:formula1>
          <xm:sqref>T58</xm:sqref>
        </x14:dataValidation>
        <x14:dataValidation type="list" allowBlank="1" showInputMessage="1" showErrorMessage="1" xr:uid="{00000000-0002-0000-0900-000004000000}">
          <x14:formula1>
            <xm:f>PARÁMETROS!$H$633:$H$644</xm:f>
          </x14:formula1>
          <xm:sqref>B59</xm:sqref>
        </x14:dataValidation>
        <x14:dataValidation type="list" allowBlank="1" showInputMessage="1" showErrorMessage="1" xr:uid="{00000000-0002-0000-0900-000005000000}">
          <x14:formula1>
            <xm:f>PARÁMETROS!$D$129:$D$130</xm:f>
          </x14:formula1>
          <xm:sqref>G13:Y13</xm:sqref>
        </x14:dataValidation>
        <x14:dataValidation type="list" allowBlank="1" showInputMessage="1" showErrorMessage="1" xr:uid="{00000000-0002-0000-0900-000006000000}">
          <x14:formula1>
            <xm:f>PARÁMETROS!$J$633:$J$645</xm:f>
          </x14:formula1>
          <xm:sqref>G59:K59</xm:sqref>
        </x14:dataValidation>
        <x14:dataValidation type="list" allowBlank="1" showInputMessage="1" showErrorMessage="1" xr:uid="{00000000-0002-0000-0900-000007000000}">
          <x14:formula1>
            <xm:f>PARÁMETROS!$B$3:$B$5</xm:f>
          </x14:formula1>
          <xm:sqref>A37:A42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AA57"/>
  <sheetViews>
    <sheetView zoomScale="110" zoomScaleNormal="110" workbookViewId="0">
      <selection activeCell="B1" sqref="B1:AD1"/>
    </sheetView>
  </sheetViews>
  <sheetFormatPr baseColWidth="10" defaultColWidth="3.7109375" defaultRowHeight="20.100000000000001" customHeight="1"/>
  <cols>
    <col min="1" max="12" width="3.7109375" style="69"/>
    <col min="13" max="13" width="4.28515625" style="69" bestFit="1" customWidth="1"/>
    <col min="14" max="15" width="3.7109375" style="69"/>
    <col min="16" max="16" width="3.42578125" style="69" customWidth="1"/>
    <col min="17" max="19" width="3.7109375" style="69"/>
    <col min="20" max="20" width="3.28515625" style="69" customWidth="1"/>
    <col min="21" max="25" width="3.7109375" style="69"/>
    <col min="26" max="27" width="3.85546875" style="69" customWidth="1"/>
    <col min="28" max="16384" width="3.7109375" style="69"/>
  </cols>
  <sheetData>
    <row r="2" spans="2:27" ht="20.100000000000001" customHeight="1">
      <c r="J2" s="901" t="s">
        <v>1402</v>
      </c>
      <c r="K2" s="901"/>
      <c r="L2" s="901"/>
      <c r="M2" s="901"/>
      <c r="N2" s="901"/>
      <c r="O2" s="901"/>
      <c r="P2" s="901"/>
      <c r="Q2" s="901"/>
      <c r="R2" s="901"/>
      <c r="S2" s="901"/>
      <c r="T2" s="901"/>
      <c r="U2" s="901"/>
      <c r="V2" s="901"/>
      <c r="W2" s="901"/>
      <c r="X2" s="901"/>
      <c r="Y2" s="901"/>
      <c r="Z2" s="901"/>
      <c r="AA2" s="901"/>
    </row>
    <row r="3" spans="2:27" ht="20.100000000000001" customHeight="1">
      <c r="J3" s="902" t="s">
        <v>1403</v>
      </c>
      <c r="K3" s="903"/>
      <c r="L3" s="903"/>
      <c r="M3" s="903"/>
      <c r="N3" s="903"/>
      <c r="O3" s="903"/>
      <c r="P3" s="903"/>
      <c r="Q3" s="903"/>
      <c r="R3" s="903"/>
      <c r="S3" s="903"/>
      <c r="T3" s="903"/>
      <c r="U3" s="903"/>
      <c r="V3" s="903"/>
      <c r="W3" s="903"/>
      <c r="X3" s="903"/>
      <c r="Y3" s="903"/>
      <c r="Z3" s="903"/>
      <c r="AA3" s="903"/>
    </row>
    <row r="5" spans="2:27" ht="24.75" customHeight="1">
      <c r="B5" s="75" t="s">
        <v>1356</v>
      </c>
      <c r="E5" s="904">
        <f>+' FMT 104 TOMA DATOS'!H39</f>
        <v>0</v>
      </c>
      <c r="F5" s="904"/>
      <c r="G5" s="904"/>
      <c r="H5" s="904"/>
      <c r="I5" s="904"/>
      <c r="J5" s="904"/>
      <c r="K5" s="904"/>
      <c r="L5" s="904"/>
      <c r="M5" s="904"/>
      <c r="N5" s="904"/>
      <c r="O5" s="75" t="s">
        <v>1404</v>
      </c>
      <c r="U5" s="905">
        <f>+' FMT 104 TOMA DATOS'!W39</f>
        <v>0</v>
      </c>
      <c r="V5" s="905"/>
      <c r="W5" s="905"/>
      <c r="X5" s="905"/>
      <c r="Y5" s="905"/>
      <c r="Z5" s="905"/>
      <c r="AA5" s="905"/>
    </row>
    <row r="6" spans="2:27" ht="20.100000000000001" customHeight="1">
      <c r="B6" s="75" t="s">
        <v>1405</v>
      </c>
      <c r="G6" s="517" t="s">
        <v>1406</v>
      </c>
      <c r="M6" s="906">
        <f>+' FMT 104 TOMA DATOS'!G40</f>
        <v>0</v>
      </c>
      <c r="N6" s="907"/>
      <c r="O6" s="907"/>
      <c r="P6" s="907"/>
      <c r="Q6" s="907"/>
      <c r="R6" s="907"/>
      <c r="S6" s="517" t="s">
        <v>1407</v>
      </c>
      <c r="Z6" s="908">
        <f>+M6/10000</f>
        <v>0</v>
      </c>
      <c r="AA6" s="908"/>
    </row>
    <row r="7" spans="2:27" ht="20.100000000000001" customHeight="1">
      <c r="B7" s="75" t="s">
        <v>1408</v>
      </c>
      <c r="J7" s="897">
        <v>12.5</v>
      </c>
      <c r="K7" s="897"/>
      <c r="L7" s="897"/>
      <c r="M7" s="897"/>
      <c r="N7" s="897"/>
      <c r="O7" s="363"/>
      <c r="P7" s="364"/>
      <c r="Q7" s="364"/>
      <c r="R7" s="364"/>
      <c r="S7" s="517"/>
      <c r="Z7" s="365"/>
      <c r="AA7" s="365"/>
    </row>
    <row r="8" spans="2:27" ht="39" customHeight="1">
      <c r="B8" s="75" t="s">
        <v>1409</v>
      </c>
      <c r="I8" s="907" t="s">
        <v>511</v>
      </c>
      <c r="J8" s="907"/>
      <c r="K8" s="907"/>
      <c r="L8" s="902" t="s">
        <v>1410</v>
      </c>
      <c r="M8" s="902"/>
      <c r="N8" s="902"/>
      <c r="O8" s="902"/>
      <c r="P8" s="909" t="s">
        <v>553</v>
      </c>
      <c r="Q8" s="909"/>
      <c r="R8" s="909"/>
      <c r="S8" s="909"/>
      <c r="T8" s="909"/>
      <c r="U8" s="909"/>
      <c r="V8" s="909"/>
      <c r="W8" s="909"/>
      <c r="X8" s="909"/>
      <c r="Y8" s="909"/>
      <c r="Z8" s="909"/>
      <c r="AA8" s="909"/>
    </row>
    <row r="9" spans="2:27" ht="20.100000000000001" customHeight="1">
      <c r="B9" s="75" t="s">
        <v>1411</v>
      </c>
      <c r="C9" s="79"/>
      <c r="D9" s="79"/>
      <c r="E9" s="79"/>
      <c r="F9" s="79"/>
      <c r="G9" s="79"/>
      <c r="H9" s="79"/>
      <c r="I9" s="79"/>
      <c r="J9" s="79"/>
      <c r="K9" s="79"/>
      <c r="L9" s="79"/>
      <c r="M9" s="79"/>
      <c r="N9" s="79"/>
      <c r="O9" s="79"/>
      <c r="P9" s="79"/>
      <c r="Q9" s="79"/>
      <c r="R9" s="79"/>
      <c r="S9" s="79"/>
      <c r="T9" s="79"/>
      <c r="U9" s="79"/>
      <c r="V9" s="79"/>
      <c r="W9" s="79"/>
      <c r="X9" s="79"/>
      <c r="Y9" s="79"/>
    </row>
    <row r="10" spans="2:27" ht="20.100000000000001" customHeight="1">
      <c r="B10" s="80" t="s">
        <v>1412</v>
      </c>
    </row>
    <row r="11" spans="2:27" ht="20.100000000000001" customHeight="1">
      <c r="B11" s="80" t="s">
        <v>1413</v>
      </c>
    </row>
    <row r="12" spans="2:27" ht="20.100000000000001" customHeight="1">
      <c r="B12" s="80" t="s">
        <v>1414</v>
      </c>
      <c r="C12" s="889" t="s">
        <v>501</v>
      </c>
      <c r="D12" s="889"/>
    </row>
    <row r="13" spans="2:27" ht="20.100000000000001" customHeight="1">
      <c r="B13" s="80"/>
      <c r="C13" s="362"/>
      <c r="D13" s="362"/>
    </row>
    <row r="14" spans="2:27" ht="20.100000000000001" customHeight="1">
      <c r="B14" s="893" t="s">
        <v>1415</v>
      </c>
      <c r="C14" s="893"/>
      <c r="D14" s="893"/>
      <c r="E14" s="893"/>
      <c r="F14" s="893"/>
      <c r="G14" s="893"/>
      <c r="H14" s="890" t="s">
        <v>1416</v>
      </c>
      <c r="I14" s="890"/>
      <c r="J14" s="890"/>
      <c r="K14" s="890"/>
      <c r="L14" s="890"/>
      <c r="M14" s="890"/>
      <c r="N14" s="890"/>
      <c r="O14" s="890"/>
      <c r="P14" s="890"/>
      <c r="Q14" s="890"/>
      <c r="R14" s="890"/>
      <c r="S14" s="890"/>
      <c r="T14" s="890"/>
      <c r="U14" s="890"/>
      <c r="V14" s="890"/>
      <c r="W14" s="890"/>
      <c r="X14" s="890"/>
      <c r="Y14" s="890"/>
      <c r="Z14" s="890"/>
      <c r="AA14" s="890"/>
    </row>
    <row r="15" spans="2:27" ht="20.100000000000001" customHeight="1">
      <c r="B15" s="893"/>
      <c r="C15" s="893"/>
      <c r="D15" s="893"/>
      <c r="E15" s="893"/>
      <c r="F15" s="893"/>
      <c r="G15" s="893"/>
      <c r="H15" s="890"/>
      <c r="I15" s="890"/>
      <c r="J15" s="890"/>
      <c r="K15" s="890"/>
      <c r="L15" s="890"/>
      <c r="M15" s="890"/>
      <c r="N15" s="890"/>
      <c r="O15" s="890"/>
      <c r="P15" s="890"/>
      <c r="Q15" s="890"/>
      <c r="R15" s="890"/>
      <c r="S15" s="890"/>
      <c r="T15" s="890"/>
      <c r="U15" s="890"/>
      <c r="V15" s="890"/>
      <c r="W15" s="890"/>
      <c r="X15" s="890"/>
      <c r="Y15" s="890"/>
      <c r="Z15" s="890"/>
      <c r="AA15" s="890"/>
    </row>
    <row r="16" spans="2:27" ht="20.100000000000001" customHeight="1">
      <c r="B16" s="893"/>
      <c r="C16" s="893"/>
      <c r="D16" s="893"/>
      <c r="E16" s="893"/>
      <c r="F16" s="893"/>
      <c r="G16" s="893"/>
      <c r="H16" s="890"/>
      <c r="I16" s="890"/>
      <c r="J16" s="890"/>
      <c r="K16" s="890"/>
      <c r="L16" s="890"/>
      <c r="M16" s="890"/>
      <c r="N16" s="890"/>
      <c r="O16" s="890"/>
      <c r="P16" s="890"/>
      <c r="Q16" s="890"/>
      <c r="R16" s="890"/>
      <c r="S16" s="890"/>
      <c r="T16" s="890"/>
      <c r="U16" s="890"/>
      <c r="V16" s="890"/>
      <c r="W16" s="890"/>
      <c r="X16" s="890"/>
      <c r="Y16" s="890"/>
      <c r="Z16" s="890"/>
      <c r="AA16" s="890"/>
    </row>
    <row r="17" spans="2:27" ht="20.100000000000001" customHeight="1">
      <c r="B17" s="893" t="s">
        <v>1417</v>
      </c>
      <c r="C17" s="893"/>
      <c r="D17" s="893"/>
      <c r="E17" s="893"/>
      <c r="F17" s="893"/>
      <c r="G17" s="893"/>
      <c r="H17" s="890" t="s">
        <v>1418</v>
      </c>
      <c r="I17" s="890"/>
      <c r="J17" s="890"/>
      <c r="K17" s="890"/>
      <c r="L17" s="890"/>
      <c r="M17" s="890"/>
      <c r="N17" s="890"/>
      <c r="O17" s="890"/>
      <c r="P17" s="890"/>
      <c r="Q17" s="890"/>
      <c r="R17" s="890"/>
      <c r="S17" s="890"/>
      <c r="T17" s="890"/>
      <c r="U17" s="890"/>
      <c r="V17" s="890"/>
      <c r="W17" s="890"/>
      <c r="X17" s="890"/>
      <c r="Y17" s="890"/>
      <c r="Z17" s="890"/>
      <c r="AA17" s="890"/>
    </row>
    <row r="18" spans="2:27" ht="20.100000000000001" customHeight="1">
      <c r="B18" s="893"/>
      <c r="C18" s="893"/>
      <c r="D18" s="893"/>
      <c r="E18" s="893"/>
      <c r="F18" s="893"/>
      <c r="G18" s="893"/>
      <c r="H18" s="890"/>
      <c r="I18" s="890"/>
      <c r="J18" s="890"/>
      <c r="K18" s="890"/>
      <c r="L18" s="890"/>
      <c r="M18" s="890"/>
      <c r="N18" s="890"/>
      <c r="O18" s="890"/>
      <c r="P18" s="890"/>
      <c r="Q18" s="890"/>
      <c r="R18" s="890"/>
      <c r="S18" s="890"/>
      <c r="T18" s="890"/>
      <c r="U18" s="890"/>
      <c r="V18" s="890"/>
      <c r="W18" s="890"/>
      <c r="X18" s="890"/>
      <c r="Y18" s="890"/>
      <c r="Z18" s="890"/>
      <c r="AA18" s="890"/>
    </row>
    <row r="19" spans="2:27" ht="20.100000000000001" customHeight="1">
      <c r="B19" s="893"/>
      <c r="C19" s="893"/>
      <c r="D19" s="893"/>
      <c r="E19" s="893"/>
      <c r="F19" s="893"/>
      <c r="G19" s="893"/>
      <c r="H19" s="890"/>
      <c r="I19" s="890"/>
      <c r="J19" s="890"/>
      <c r="K19" s="890"/>
      <c r="L19" s="890"/>
      <c r="M19" s="890"/>
      <c r="N19" s="890"/>
      <c r="O19" s="890"/>
      <c r="P19" s="890"/>
      <c r="Q19" s="890"/>
      <c r="R19" s="890"/>
      <c r="S19" s="890"/>
      <c r="T19" s="890"/>
      <c r="U19" s="890"/>
      <c r="V19" s="890"/>
      <c r="W19" s="890"/>
      <c r="X19" s="890"/>
      <c r="Y19" s="890"/>
      <c r="Z19" s="890"/>
      <c r="AA19" s="890"/>
    </row>
    <row r="20" spans="2:27" ht="20.100000000000001" customHeight="1">
      <c r="B20" s="893" t="s">
        <v>1419</v>
      </c>
      <c r="C20" s="893"/>
      <c r="D20" s="893"/>
      <c r="E20" s="893"/>
      <c r="F20" s="893"/>
      <c r="G20" s="893"/>
      <c r="H20" s="890" t="s">
        <v>1420</v>
      </c>
      <c r="I20" s="890"/>
      <c r="J20" s="890"/>
      <c r="K20" s="890"/>
      <c r="L20" s="890"/>
      <c r="M20" s="890"/>
      <c r="N20" s="890"/>
      <c r="O20" s="890"/>
      <c r="P20" s="890"/>
      <c r="Q20" s="890"/>
      <c r="R20" s="890"/>
      <c r="S20" s="890"/>
      <c r="T20" s="890"/>
      <c r="U20" s="890"/>
      <c r="V20" s="890"/>
      <c r="W20" s="890"/>
      <c r="X20" s="890"/>
      <c r="Y20" s="890"/>
      <c r="Z20" s="890"/>
      <c r="AA20" s="890"/>
    </row>
    <row r="21" spans="2:27" ht="20.100000000000001" customHeight="1">
      <c r="B21" s="893"/>
      <c r="C21" s="893"/>
      <c r="D21" s="893"/>
      <c r="E21" s="893"/>
      <c r="F21" s="893"/>
      <c r="G21" s="893"/>
      <c r="H21" s="890"/>
      <c r="I21" s="890"/>
      <c r="J21" s="890"/>
      <c r="K21" s="890"/>
      <c r="L21" s="890"/>
      <c r="M21" s="890"/>
      <c r="N21" s="890"/>
      <c r="O21" s="890"/>
      <c r="P21" s="890"/>
      <c r="Q21" s="890"/>
      <c r="R21" s="890"/>
      <c r="S21" s="890"/>
      <c r="T21" s="890"/>
      <c r="U21" s="890"/>
      <c r="V21" s="890"/>
      <c r="W21" s="890"/>
      <c r="X21" s="890"/>
      <c r="Y21" s="890"/>
      <c r="Z21" s="890"/>
      <c r="AA21" s="890"/>
    </row>
    <row r="22" spans="2:27" ht="20.100000000000001" customHeight="1">
      <c r="B22" s="893"/>
      <c r="C22" s="893"/>
      <c r="D22" s="893"/>
      <c r="E22" s="893"/>
      <c r="F22" s="893"/>
      <c r="G22" s="893"/>
      <c r="H22" s="890"/>
      <c r="I22" s="890"/>
      <c r="J22" s="890"/>
      <c r="K22" s="890"/>
      <c r="L22" s="890"/>
      <c r="M22" s="890"/>
      <c r="N22" s="890"/>
      <c r="O22" s="890"/>
      <c r="P22" s="890"/>
      <c r="Q22" s="890"/>
      <c r="R22" s="890"/>
      <c r="S22" s="890"/>
      <c r="T22" s="890"/>
      <c r="U22" s="890"/>
      <c r="V22" s="890"/>
      <c r="W22" s="890"/>
      <c r="X22" s="890"/>
      <c r="Y22" s="890"/>
      <c r="Z22" s="890"/>
      <c r="AA22" s="890"/>
    </row>
    <row r="23" spans="2:27" ht="20.100000000000001" customHeight="1">
      <c r="B23" s="891" t="s">
        <v>1421</v>
      </c>
      <c r="C23" s="891"/>
      <c r="D23" s="891"/>
      <c r="E23" s="891"/>
      <c r="F23" s="891"/>
      <c r="G23" s="891"/>
      <c r="H23" s="890" t="s">
        <v>1422</v>
      </c>
      <c r="I23" s="890"/>
      <c r="J23" s="890"/>
      <c r="K23" s="890"/>
      <c r="L23" s="890"/>
      <c r="M23" s="890"/>
      <c r="N23" s="890"/>
      <c r="O23" s="890"/>
      <c r="P23" s="890"/>
      <c r="Q23" s="890"/>
      <c r="R23" s="890"/>
      <c r="S23" s="890"/>
      <c r="T23" s="890"/>
      <c r="U23" s="890"/>
      <c r="V23" s="890"/>
      <c r="W23" s="890"/>
      <c r="X23" s="890"/>
      <c r="Y23" s="890"/>
      <c r="Z23" s="890"/>
      <c r="AA23" s="890"/>
    </row>
    <row r="24" spans="2:27" ht="20.100000000000001" customHeight="1">
      <c r="B24" s="891"/>
      <c r="C24" s="891"/>
      <c r="D24" s="891"/>
      <c r="E24" s="891"/>
      <c r="F24" s="891"/>
      <c r="G24" s="891"/>
      <c r="H24" s="890"/>
      <c r="I24" s="890"/>
      <c r="J24" s="890"/>
      <c r="K24" s="890"/>
      <c r="L24" s="890"/>
      <c r="M24" s="890"/>
      <c r="N24" s="890"/>
      <c r="O24" s="890"/>
      <c r="P24" s="890"/>
      <c r="Q24" s="890"/>
      <c r="R24" s="890"/>
      <c r="S24" s="890"/>
      <c r="T24" s="890"/>
      <c r="U24" s="890"/>
      <c r="V24" s="890"/>
      <c r="W24" s="890"/>
      <c r="X24" s="890"/>
      <c r="Y24" s="890"/>
      <c r="Z24" s="890"/>
      <c r="AA24" s="890"/>
    </row>
    <row r="25" spans="2:27" ht="20.100000000000001" customHeight="1">
      <c r="B25" s="891"/>
      <c r="C25" s="891"/>
      <c r="D25" s="891"/>
      <c r="E25" s="891"/>
      <c r="F25" s="891"/>
      <c r="G25" s="891"/>
      <c r="H25" s="890"/>
      <c r="I25" s="890"/>
      <c r="J25" s="890"/>
      <c r="K25" s="890"/>
      <c r="L25" s="890"/>
      <c r="M25" s="890"/>
      <c r="N25" s="890"/>
      <c r="O25" s="890"/>
      <c r="P25" s="890"/>
      <c r="Q25" s="890"/>
      <c r="R25" s="890"/>
      <c r="S25" s="890"/>
      <c r="T25" s="890"/>
      <c r="U25" s="890"/>
      <c r="V25" s="890"/>
      <c r="W25" s="890"/>
      <c r="X25" s="890"/>
      <c r="Y25" s="890"/>
      <c r="Z25" s="890"/>
      <c r="AA25" s="890"/>
    </row>
    <row r="26" spans="2:27" ht="20.100000000000001" customHeight="1">
      <c r="B26" s="891"/>
      <c r="C26" s="891"/>
      <c r="D26" s="891"/>
      <c r="E26" s="891"/>
      <c r="F26" s="891"/>
      <c r="G26" s="891"/>
      <c r="H26" s="890" t="s">
        <v>1423</v>
      </c>
      <c r="I26" s="890"/>
      <c r="J26" s="890"/>
      <c r="K26" s="890"/>
      <c r="L26" s="890"/>
      <c r="M26" s="890"/>
      <c r="N26" s="890"/>
      <c r="O26" s="890"/>
      <c r="P26" s="890"/>
      <c r="Q26" s="890"/>
      <c r="R26" s="890"/>
      <c r="S26" s="890"/>
      <c r="T26" s="890"/>
      <c r="U26" s="890"/>
      <c r="V26" s="890"/>
      <c r="W26" s="890"/>
      <c r="X26" s="890"/>
      <c r="Y26" s="890"/>
      <c r="Z26" s="890"/>
      <c r="AA26" s="890"/>
    </row>
    <row r="27" spans="2:27" ht="20.100000000000001" customHeight="1">
      <c r="B27" s="891"/>
      <c r="C27" s="891"/>
      <c r="D27" s="891"/>
      <c r="E27" s="891"/>
      <c r="F27" s="891"/>
      <c r="G27" s="891"/>
      <c r="H27" s="890"/>
      <c r="I27" s="890"/>
      <c r="J27" s="890"/>
      <c r="K27" s="890"/>
      <c r="L27" s="890"/>
      <c r="M27" s="890"/>
      <c r="N27" s="890"/>
      <c r="O27" s="890"/>
      <c r="P27" s="890"/>
      <c r="Q27" s="890"/>
      <c r="R27" s="890"/>
      <c r="S27" s="890"/>
      <c r="T27" s="890"/>
      <c r="U27" s="890"/>
      <c r="V27" s="890"/>
      <c r="W27" s="890"/>
      <c r="X27" s="890"/>
      <c r="Y27" s="890"/>
      <c r="Z27" s="890"/>
      <c r="AA27" s="890"/>
    </row>
    <row r="28" spans="2:27" ht="20.100000000000001" customHeight="1">
      <c r="B28" s="891"/>
      <c r="C28" s="891"/>
      <c r="D28" s="891"/>
      <c r="E28" s="891"/>
      <c r="F28" s="891"/>
      <c r="G28" s="891"/>
      <c r="H28" s="890"/>
      <c r="I28" s="890"/>
      <c r="J28" s="890"/>
      <c r="K28" s="890"/>
      <c r="L28" s="890"/>
      <c r="M28" s="890"/>
      <c r="N28" s="890"/>
      <c r="O28" s="890"/>
      <c r="P28" s="890"/>
      <c r="Q28" s="890"/>
      <c r="R28" s="890"/>
      <c r="S28" s="890"/>
      <c r="T28" s="890"/>
      <c r="U28" s="890"/>
      <c r="V28" s="890"/>
      <c r="W28" s="890"/>
      <c r="X28" s="890"/>
      <c r="Y28" s="890"/>
      <c r="Z28" s="890"/>
      <c r="AA28" s="890"/>
    </row>
    <row r="29" spans="2:27" ht="20.100000000000001" customHeight="1">
      <c r="B29" s="891"/>
      <c r="C29" s="891"/>
      <c r="D29" s="891"/>
      <c r="E29" s="891"/>
      <c r="F29" s="891"/>
      <c r="G29" s="891"/>
      <c r="H29" s="890" t="s">
        <v>1424</v>
      </c>
      <c r="I29" s="890"/>
      <c r="J29" s="890"/>
      <c r="K29" s="890"/>
      <c r="L29" s="890"/>
      <c r="M29" s="890"/>
      <c r="N29" s="890"/>
      <c r="O29" s="890"/>
      <c r="P29" s="890"/>
      <c r="Q29" s="890"/>
      <c r="R29" s="890"/>
      <c r="S29" s="890"/>
      <c r="T29" s="890"/>
      <c r="U29" s="890"/>
      <c r="V29" s="890"/>
      <c r="W29" s="890"/>
      <c r="X29" s="890"/>
      <c r="Y29" s="890"/>
      <c r="Z29" s="890"/>
      <c r="AA29" s="890"/>
    </row>
    <row r="30" spans="2:27" ht="20.100000000000001" customHeight="1">
      <c r="B30" s="891"/>
      <c r="C30" s="891"/>
      <c r="D30" s="891"/>
      <c r="E30" s="891"/>
      <c r="F30" s="891"/>
      <c r="G30" s="891"/>
      <c r="H30" s="890"/>
      <c r="I30" s="890"/>
      <c r="J30" s="890"/>
      <c r="K30" s="890"/>
      <c r="L30" s="890"/>
      <c r="M30" s="890"/>
      <c r="N30" s="890"/>
      <c r="O30" s="890"/>
      <c r="P30" s="890"/>
      <c r="Q30" s="890"/>
      <c r="R30" s="890"/>
      <c r="S30" s="890"/>
      <c r="T30" s="890"/>
      <c r="U30" s="890"/>
      <c r="V30" s="890"/>
      <c r="W30" s="890"/>
      <c r="X30" s="890"/>
      <c r="Y30" s="890"/>
      <c r="Z30" s="890"/>
      <c r="AA30" s="890"/>
    </row>
    <row r="31" spans="2:27" ht="20.100000000000001" customHeight="1">
      <c r="B31" s="891"/>
      <c r="C31" s="891"/>
      <c r="D31" s="891"/>
      <c r="E31" s="891"/>
      <c r="F31" s="891"/>
      <c r="G31" s="891"/>
      <c r="H31" s="890"/>
      <c r="I31" s="890"/>
      <c r="J31" s="890"/>
      <c r="K31" s="890"/>
      <c r="L31" s="890"/>
      <c r="M31" s="890"/>
      <c r="N31" s="890"/>
      <c r="O31" s="890"/>
      <c r="P31" s="890"/>
      <c r="Q31" s="890"/>
      <c r="R31" s="890"/>
      <c r="S31" s="890"/>
      <c r="T31" s="890"/>
      <c r="U31" s="890"/>
      <c r="V31" s="890"/>
      <c r="W31" s="890"/>
      <c r="X31" s="890"/>
      <c r="Y31" s="890"/>
      <c r="Z31" s="890"/>
      <c r="AA31" s="890"/>
    </row>
    <row r="32" spans="2:27" ht="20.100000000000001" customHeight="1">
      <c r="B32" s="75"/>
      <c r="E32" s="80"/>
      <c r="H32" s="80"/>
      <c r="L32" s="80"/>
    </row>
    <row r="33" spans="2:27" ht="20.100000000000001" customHeight="1">
      <c r="B33" s="75" t="s">
        <v>1425</v>
      </c>
      <c r="R33" s="888">
        <f>+$M$6*75%</f>
        <v>0</v>
      </c>
      <c r="S33" s="888"/>
      <c r="T33" s="888"/>
      <c r="U33" s="892" t="s">
        <v>1426</v>
      </c>
      <c r="V33" s="892"/>
      <c r="W33" s="892"/>
      <c r="X33" s="892"/>
      <c r="Y33" s="888">
        <f>+$M$6*80%</f>
        <v>0</v>
      </c>
      <c r="Z33" s="888"/>
      <c r="AA33" s="888"/>
    </row>
    <row r="34" spans="2:27" ht="20.100000000000001" customHeight="1">
      <c r="B34" s="75" t="s">
        <v>1427</v>
      </c>
      <c r="R34" s="888">
        <f>+$M$6*70%</f>
        <v>0</v>
      </c>
      <c r="S34" s="888"/>
      <c r="T34" s="888"/>
      <c r="U34" s="75" t="s">
        <v>1428</v>
      </c>
    </row>
    <row r="35" spans="2:27" ht="20.100000000000001" customHeight="1">
      <c r="B35" s="75" t="s">
        <v>1429</v>
      </c>
      <c r="U35" s="888">
        <f>+M6*15%</f>
        <v>0</v>
      </c>
      <c r="V35" s="888"/>
      <c r="W35" s="888"/>
      <c r="X35" s="75" t="s">
        <v>1430</v>
      </c>
    </row>
    <row r="36" spans="2:27" ht="20.100000000000001" customHeight="1">
      <c r="B36" s="84" t="s">
        <v>1431</v>
      </c>
      <c r="W36" s="914">
        <v>1</v>
      </c>
      <c r="X36" s="914"/>
      <c r="Y36" s="914"/>
      <c r="Z36" s="914"/>
      <c r="AA36" s="914"/>
    </row>
    <row r="37" spans="2:27" ht="20.100000000000001" customHeight="1">
      <c r="B37" s="75" t="s">
        <v>1432</v>
      </c>
      <c r="R37" s="914"/>
      <c r="S37" s="914"/>
      <c r="T37" s="914"/>
      <c r="U37" s="914"/>
      <c r="V37" s="914"/>
      <c r="W37" s="914"/>
      <c r="X37" s="914"/>
      <c r="Y37" s="914"/>
      <c r="Z37" s="914"/>
      <c r="AA37" s="914"/>
    </row>
    <row r="38" spans="2:27" ht="20.100000000000001" customHeight="1">
      <c r="B38" s="83" t="s">
        <v>1433</v>
      </c>
    </row>
    <row r="39" spans="2:27" ht="20.100000000000001" customHeight="1">
      <c r="B39" s="83" t="s">
        <v>1434</v>
      </c>
    </row>
    <row r="40" spans="2:27" ht="20.100000000000001" customHeight="1">
      <c r="B40" s="75" t="s">
        <v>1435</v>
      </c>
      <c r="Q40" s="898">
        <f>+J7*1.5</f>
        <v>18.75</v>
      </c>
      <c r="R40" s="898"/>
      <c r="S40" s="898"/>
      <c r="T40" s="898"/>
      <c r="U40" s="898"/>
      <c r="V40" s="898"/>
      <c r="W40" s="518" t="s">
        <v>1436</v>
      </c>
    </row>
    <row r="41" spans="2:27" ht="20.100000000000001" customHeight="1">
      <c r="B41" s="75" t="s">
        <v>1437</v>
      </c>
      <c r="C41" s="83"/>
      <c r="D41" s="83"/>
      <c r="E41" s="83"/>
      <c r="F41" s="83"/>
      <c r="G41" s="83"/>
      <c r="H41" s="83"/>
      <c r="I41" s="83"/>
    </row>
    <row r="42" spans="2:27" ht="20.100000000000001" customHeight="1">
      <c r="B42" s="83" t="s">
        <v>1438</v>
      </c>
    </row>
    <row r="43" spans="2:27" ht="20.100000000000001" customHeight="1">
      <c r="B43" s="83" t="s">
        <v>1439</v>
      </c>
    </row>
    <row r="44" spans="2:27" ht="20.100000000000001" customHeight="1">
      <c r="B44" s="75" t="s">
        <v>1440</v>
      </c>
      <c r="G44" s="894">
        <f>+' FMT 104 TOMA DATOS'!I29</f>
        <v>0</v>
      </c>
      <c r="H44" s="894"/>
      <c r="I44" s="894"/>
      <c r="J44" s="894"/>
      <c r="K44" s="894"/>
      <c r="L44" s="894"/>
      <c r="M44" s="894"/>
      <c r="N44" s="894"/>
      <c r="O44" s="894"/>
      <c r="P44" s="894"/>
      <c r="Q44" s="894"/>
      <c r="R44" s="894"/>
      <c r="S44" s="894"/>
      <c r="T44" s="894"/>
      <c r="U44" s="894"/>
      <c r="V44" s="894"/>
      <c r="W44" s="894"/>
      <c r="X44" s="894"/>
      <c r="Y44" s="894"/>
      <c r="Z44" s="894"/>
      <c r="AA44" s="894"/>
    </row>
    <row r="45" spans="2:27" ht="20.100000000000001" customHeight="1">
      <c r="B45" s="75" t="s">
        <v>1441</v>
      </c>
      <c r="K45" s="913" t="s">
        <v>505</v>
      </c>
      <c r="L45" s="913"/>
      <c r="M45" s="913"/>
      <c r="N45" s="913"/>
      <c r="O45" s="913"/>
      <c r="P45" s="913"/>
      <c r="Q45" s="913"/>
      <c r="R45" s="913"/>
      <c r="S45" s="913"/>
      <c r="T45" s="913"/>
      <c r="U45" s="913"/>
      <c r="V45" s="913"/>
      <c r="W45" s="913"/>
      <c r="X45" s="913"/>
      <c r="Y45" s="913"/>
      <c r="Z45" s="913"/>
      <c r="AA45" s="913"/>
    </row>
    <row r="47" spans="2:27" ht="20.100000000000001" customHeight="1">
      <c r="B47" s="895" t="s">
        <v>1442</v>
      </c>
      <c r="C47" s="896"/>
      <c r="D47" s="896"/>
      <c r="E47" s="896"/>
      <c r="F47" s="896"/>
      <c r="G47" s="896"/>
      <c r="H47" s="896"/>
      <c r="I47" s="896"/>
      <c r="J47" s="896"/>
      <c r="K47" s="896"/>
      <c r="L47" s="896"/>
      <c r="M47" s="896"/>
      <c r="N47" s="896"/>
      <c r="O47" s="896"/>
      <c r="P47" s="896"/>
      <c r="Q47" s="896"/>
      <c r="R47" s="896"/>
      <c r="S47" s="896"/>
      <c r="T47" s="896"/>
      <c r="U47" s="896"/>
      <c r="V47" s="896"/>
      <c r="W47" s="896"/>
      <c r="X47" s="896"/>
      <c r="Y47" s="896"/>
      <c r="Z47" s="896"/>
      <c r="AA47" s="896"/>
    </row>
    <row r="48" spans="2:27" ht="20.100000000000001" customHeight="1">
      <c r="B48" s="896"/>
      <c r="C48" s="896"/>
      <c r="D48" s="896"/>
      <c r="E48" s="896"/>
      <c r="F48" s="896"/>
      <c r="G48" s="896"/>
      <c r="H48" s="896"/>
      <c r="I48" s="896"/>
      <c r="J48" s="896"/>
      <c r="K48" s="896"/>
      <c r="L48" s="896"/>
      <c r="M48" s="896"/>
      <c r="N48" s="896"/>
      <c r="O48" s="896"/>
      <c r="P48" s="896"/>
      <c r="Q48" s="896"/>
      <c r="R48" s="896"/>
      <c r="S48" s="896"/>
      <c r="T48" s="896"/>
      <c r="U48" s="896"/>
      <c r="V48" s="896"/>
      <c r="W48" s="896"/>
      <c r="X48" s="896"/>
      <c r="Y48" s="896"/>
      <c r="Z48" s="896"/>
      <c r="AA48" s="896"/>
    </row>
    <row r="49" spans="2:27" ht="20.100000000000001" customHeight="1">
      <c r="B49" s="896"/>
      <c r="C49" s="896"/>
      <c r="D49" s="896"/>
      <c r="E49" s="896"/>
      <c r="F49" s="896"/>
      <c r="G49" s="896"/>
      <c r="H49" s="896"/>
      <c r="I49" s="896"/>
      <c r="J49" s="896"/>
      <c r="K49" s="896"/>
      <c r="L49" s="896"/>
      <c r="M49" s="896"/>
      <c r="N49" s="896"/>
      <c r="O49" s="896"/>
      <c r="P49" s="896"/>
      <c r="Q49" s="896"/>
      <c r="R49" s="896"/>
      <c r="S49" s="896"/>
      <c r="T49" s="896"/>
      <c r="U49" s="896"/>
      <c r="V49" s="896"/>
      <c r="W49" s="896"/>
      <c r="X49" s="896"/>
      <c r="Y49" s="896"/>
      <c r="Z49" s="896"/>
      <c r="AA49" s="896"/>
    </row>
    <row r="50" spans="2:27" ht="20.100000000000001" customHeight="1">
      <c r="B50" s="882" t="s">
        <v>1443</v>
      </c>
      <c r="C50" s="883"/>
      <c r="D50" s="883"/>
      <c r="E50" s="883"/>
      <c r="F50" s="883"/>
      <c r="G50" s="883"/>
      <c r="H50" s="883"/>
      <c r="I50" s="883"/>
      <c r="J50" s="883"/>
      <c r="K50" s="883"/>
      <c r="L50" s="883"/>
      <c r="M50" s="883"/>
      <c r="N50" s="883"/>
      <c r="O50" s="883"/>
      <c r="P50" s="883"/>
      <c r="Q50" s="883"/>
      <c r="R50" s="883"/>
      <c r="S50" s="883"/>
      <c r="T50" s="883"/>
      <c r="U50" s="883"/>
      <c r="V50" s="883"/>
      <c r="W50" s="883"/>
      <c r="X50" s="883"/>
      <c r="Y50" s="883"/>
      <c r="Z50" s="883"/>
      <c r="AA50" s="884"/>
    </row>
    <row r="51" spans="2:27" ht="20.100000000000001" customHeight="1">
      <c r="B51" s="885"/>
      <c r="C51" s="886"/>
      <c r="D51" s="886"/>
      <c r="E51" s="886"/>
      <c r="F51" s="886"/>
      <c r="G51" s="886"/>
      <c r="H51" s="886"/>
      <c r="I51" s="886"/>
      <c r="J51" s="886"/>
      <c r="K51" s="886"/>
      <c r="L51" s="886"/>
      <c r="M51" s="886"/>
      <c r="N51" s="886"/>
      <c r="O51" s="886"/>
      <c r="P51" s="886"/>
      <c r="Q51" s="886"/>
      <c r="R51" s="886"/>
      <c r="S51" s="886"/>
      <c r="T51" s="886"/>
      <c r="U51" s="886"/>
      <c r="V51" s="886"/>
      <c r="W51" s="886"/>
      <c r="X51" s="886"/>
      <c r="Y51" s="886"/>
      <c r="Z51" s="886"/>
      <c r="AA51" s="887"/>
    </row>
    <row r="52" spans="2:27" ht="20.100000000000001" customHeight="1">
      <c r="B52" s="361"/>
      <c r="C52" s="361"/>
      <c r="D52" s="361"/>
      <c r="E52" s="361"/>
      <c r="F52" s="361"/>
      <c r="G52" s="361"/>
      <c r="H52" s="361"/>
      <c r="I52" s="361"/>
      <c r="J52" s="361"/>
      <c r="K52" s="361"/>
      <c r="L52" s="361"/>
      <c r="M52" s="361"/>
      <c r="N52" s="361"/>
      <c r="O52" s="361"/>
      <c r="P52" s="361"/>
      <c r="Q52" s="361"/>
      <c r="R52" s="361"/>
      <c r="S52" s="361"/>
      <c r="T52" s="361"/>
      <c r="U52" s="361"/>
      <c r="V52" s="361"/>
      <c r="W52" s="361"/>
      <c r="X52" s="361"/>
      <c r="Y52" s="361"/>
      <c r="Z52" s="361"/>
      <c r="AA52" s="361"/>
    </row>
    <row r="53" spans="2:27" ht="20.100000000000001" customHeight="1">
      <c r="B53" s="361"/>
      <c r="C53" s="361"/>
      <c r="D53" s="361"/>
      <c r="E53" s="361"/>
      <c r="F53" s="361"/>
      <c r="G53" s="361"/>
      <c r="H53" s="361"/>
      <c r="I53" s="361"/>
      <c r="J53" s="361"/>
      <c r="K53" s="361"/>
      <c r="L53" s="361"/>
      <c r="M53" s="361"/>
      <c r="N53" s="361"/>
      <c r="O53" s="361"/>
      <c r="P53" s="361"/>
      <c r="Q53" s="361"/>
      <c r="R53" s="361"/>
      <c r="S53" s="361"/>
      <c r="T53" s="361"/>
      <c r="U53" s="361"/>
      <c r="V53" s="361"/>
      <c r="W53" s="361"/>
      <c r="X53" s="361"/>
      <c r="Y53" s="361"/>
      <c r="Z53" s="361"/>
      <c r="AA53" s="361"/>
    </row>
    <row r="54" spans="2:27" ht="20.100000000000001" customHeight="1">
      <c r="B54" s="361"/>
      <c r="C54" s="361"/>
      <c r="D54" s="361"/>
      <c r="E54" s="361"/>
      <c r="F54" s="361"/>
      <c r="G54" s="361"/>
      <c r="H54" s="361"/>
      <c r="I54" s="361"/>
      <c r="J54" s="361"/>
      <c r="K54" s="361"/>
      <c r="L54" s="361"/>
      <c r="M54" s="361"/>
      <c r="N54" s="361"/>
      <c r="O54" s="361"/>
      <c r="P54" s="361"/>
      <c r="Q54" s="361"/>
      <c r="R54" s="361"/>
      <c r="S54" s="361"/>
      <c r="T54" s="361"/>
      <c r="U54" s="361"/>
      <c r="V54" s="361"/>
      <c r="W54" s="361"/>
      <c r="X54" s="361"/>
      <c r="Y54" s="361"/>
      <c r="Z54" s="361"/>
      <c r="AA54" s="361"/>
    </row>
    <row r="55" spans="2:27" ht="20.100000000000001" customHeight="1">
      <c r="B55" s="517" t="s">
        <v>1444</v>
      </c>
      <c r="H55" s="910">
        <f ca="1">TODAY()</f>
        <v>45349</v>
      </c>
      <c r="I55" s="910"/>
      <c r="J55" s="910"/>
      <c r="K55" s="910"/>
      <c r="L55" s="910"/>
      <c r="M55" s="910"/>
      <c r="N55" s="910"/>
      <c r="O55" s="910"/>
      <c r="P55" s="910"/>
      <c r="Q55" s="911"/>
      <c r="R55" s="911"/>
      <c r="S55" s="911"/>
      <c r="T55" s="911"/>
      <c r="U55" s="911"/>
      <c r="V55" s="911"/>
      <c r="W55" s="911"/>
      <c r="X55" s="911"/>
      <c r="Y55" s="911"/>
      <c r="Z55" s="911"/>
      <c r="AA55" s="911"/>
    </row>
    <row r="56" spans="2:27" ht="20.100000000000001" customHeight="1">
      <c r="Q56" s="912" t="s">
        <v>690</v>
      </c>
      <c r="R56" s="912"/>
      <c r="S56" s="912"/>
      <c r="T56" s="912"/>
      <c r="U56" s="912"/>
      <c r="V56" s="912"/>
      <c r="W56" s="912"/>
      <c r="X56" s="912"/>
      <c r="Y56" s="912"/>
      <c r="Z56" s="912"/>
      <c r="AA56" s="912"/>
    </row>
    <row r="57" spans="2:27" ht="20.100000000000001" customHeight="1">
      <c r="Q57" s="899" t="str">
        <f>VLOOKUP(Q56,PARÁMETROS!E109:H126,4,0)</f>
        <v>COORDINADOR DE DESARROLLO Y CONTROL URBANO</v>
      </c>
      <c r="R57" s="900"/>
      <c r="S57" s="900"/>
      <c r="T57" s="900"/>
      <c r="U57" s="900"/>
      <c r="V57" s="900"/>
      <c r="W57" s="900"/>
      <c r="X57" s="900"/>
      <c r="Y57" s="900"/>
      <c r="Z57" s="900"/>
      <c r="AA57" s="900"/>
    </row>
  </sheetData>
  <mergeCells count="37">
    <mergeCell ref="Q57:AA57"/>
    <mergeCell ref="J2:AA2"/>
    <mergeCell ref="J3:AA3"/>
    <mergeCell ref="E5:N5"/>
    <mergeCell ref="U5:AA5"/>
    <mergeCell ref="M6:R6"/>
    <mergeCell ref="Z6:AA6"/>
    <mergeCell ref="I8:K8"/>
    <mergeCell ref="L8:O8"/>
    <mergeCell ref="P8:AA8"/>
    <mergeCell ref="H55:P55"/>
    <mergeCell ref="Q55:AA55"/>
    <mergeCell ref="Q56:AA56"/>
    <mergeCell ref="K45:AA45"/>
    <mergeCell ref="W36:AA36"/>
    <mergeCell ref="R37:AA37"/>
    <mergeCell ref="G44:AA44"/>
    <mergeCell ref="B47:AA49"/>
    <mergeCell ref="J7:N7"/>
    <mergeCell ref="Q40:V40"/>
    <mergeCell ref="H14:AA16"/>
    <mergeCell ref="B50:AA51"/>
    <mergeCell ref="R34:T34"/>
    <mergeCell ref="U35:W35"/>
    <mergeCell ref="C12:D12"/>
    <mergeCell ref="R33:T33"/>
    <mergeCell ref="H23:AA25"/>
    <mergeCell ref="H26:AA28"/>
    <mergeCell ref="H29:AA31"/>
    <mergeCell ref="B23:G31"/>
    <mergeCell ref="U33:X33"/>
    <mergeCell ref="Y33:AA33"/>
    <mergeCell ref="B17:G19"/>
    <mergeCell ref="H17:AA19"/>
    <mergeCell ref="B20:G22"/>
    <mergeCell ref="H20:AA22"/>
    <mergeCell ref="B14:G16"/>
  </mergeCells>
  <dataValidations count="5">
    <dataValidation type="list" showInputMessage="1" showErrorMessage="1" sqref="D65435 GE65435 QA65435 ZW65435 AJS65435 ATO65435 BDK65435 BNG65435 BXC65435 CGY65435 CQU65435 DAQ65435 DKM65435 DUI65435 EEE65435 EOA65435 EXW65435 FHS65435 FRO65435 GBK65435 GLG65435 GVC65435 HEY65435 HOU65435 HYQ65435 IIM65435 ISI65435 JCE65435 JMA65435 JVW65435 KFS65435 KPO65435 KZK65435 LJG65435 LTC65435 MCY65435 MMU65435 MWQ65435 NGM65435 NQI65435 OAE65435 OKA65435 OTW65435 PDS65435 PNO65435 PXK65435 QHG65435 QRC65435 RAY65435 RKU65435 RUQ65435 SEM65435 SOI65435 SYE65435 TIA65435 TRW65435 UBS65435 ULO65435 UVK65435 VFG65435 VPC65435 VYY65435 WIU65435 WSQ65435 D130971 GE130971 QA130971 ZW130971 AJS130971 ATO130971 BDK130971 BNG130971 BXC130971 CGY130971 CQU130971 DAQ130971 DKM130971 DUI130971 EEE130971 EOA130971 EXW130971 FHS130971 FRO130971 GBK130971 GLG130971 GVC130971 HEY130971 HOU130971 HYQ130971 IIM130971 ISI130971 JCE130971 JMA130971 JVW130971 KFS130971 KPO130971 KZK130971 LJG130971 LTC130971 MCY130971 MMU130971 MWQ130971 NGM130971 NQI130971 OAE130971 OKA130971 OTW130971 PDS130971 PNO130971 PXK130971 QHG130971 QRC130971 RAY130971 RKU130971 RUQ130971 SEM130971 SOI130971 SYE130971 TIA130971 TRW130971 UBS130971 ULO130971 UVK130971 VFG130971 VPC130971 VYY130971 WIU130971 WSQ130971 D196507 GE196507 QA196507 ZW196507 AJS196507 ATO196507 BDK196507 BNG196507 BXC196507 CGY196507 CQU196507 DAQ196507 DKM196507 DUI196507 EEE196507 EOA196507 EXW196507 FHS196507 FRO196507 GBK196507 GLG196507 GVC196507 HEY196507 HOU196507 HYQ196507 IIM196507 ISI196507 JCE196507 JMA196507 JVW196507 KFS196507 KPO196507 KZK196507 LJG196507 LTC196507 MCY196507 MMU196507 MWQ196507 NGM196507 NQI196507 OAE196507 OKA196507 OTW196507 PDS196507 PNO196507 PXK196507 QHG196507 QRC196507 RAY196507 RKU196507 RUQ196507 SEM196507 SOI196507 SYE196507 TIA196507 TRW196507 UBS196507 ULO196507 UVK196507 VFG196507 VPC196507 VYY196507 WIU196507 WSQ196507 D262043 GE262043 QA262043 ZW262043 AJS262043 ATO262043 BDK262043 BNG262043 BXC262043 CGY262043 CQU262043 DAQ262043 DKM262043 DUI262043 EEE262043 EOA262043 EXW262043 FHS262043 FRO262043 GBK262043 GLG262043 GVC262043 HEY262043 HOU262043 HYQ262043 IIM262043 ISI262043 JCE262043 JMA262043 JVW262043 KFS262043 KPO262043 KZK262043 LJG262043 LTC262043 MCY262043 MMU262043 MWQ262043 NGM262043 NQI262043 OAE262043 OKA262043 OTW262043 PDS262043 PNO262043 PXK262043 QHG262043 QRC262043 RAY262043 RKU262043 RUQ262043 SEM262043 SOI262043 SYE262043 TIA262043 TRW262043 UBS262043 ULO262043 UVK262043 VFG262043 VPC262043 VYY262043 WIU262043 WSQ262043 D327579 GE327579 QA327579 ZW327579 AJS327579 ATO327579 BDK327579 BNG327579 BXC327579 CGY327579 CQU327579 DAQ327579 DKM327579 DUI327579 EEE327579 EOA327579 EXW327579 FHS327579 FRO327579 GBK327579 GLG327579 GVC327579 HEY327579 HOU327579 HYQ327579 IIM327579 ISI327579 JCE327579 JMA327579 JVW327579 KFS327579 KPO327579 KZK327579 LJG327579 LTC327579 MCY327579 MMU327579 MWQ327579 NGM327579 NQI327579 OAE327579 OKA327579 OTW327579 PDS327579 PNO327579 PXK327579 QHG327579 QRC327579 RAY327579 RKU327579 RUQ327579 SEM327579 SOI327579 SYE327579 TIA327579 TRW327579 UBS327579 ULO327579 UVK327579 VFG327579 VPC327579 VYY327579 WIU327579 WSQ327579 D393115 GE393115 QA393115 ZW393115 AJS393115 ATO393115 BDK393115 BNG393115 BXC393115 CGY393115 CQU393115 DAQ393115 DKM393115 DUI393115 EEE393115 EOA393115 EXW393115 FHS393115 FRO393115 GBK393115 GLG393115 GVC393115 HEY393115 HOU393115 HYQ393115 IIM393115 ISI393115 JCE393115 JMA393115 JVW393115 KFS393115 KPO393115 KZK393115 LJG393115 LTC393115 MCY393115 MMU393115 MWQ393115 NGM393115 NQI393115 OAE393115 OKA393115 OTW393115 PDS393115 PNO393115 PXK393115 QHG393115 QRC393115 RAY393115 RKU393115 RUQ393115 SEM393115 SOI393115 SYE393115 TIA393115 TRW393115 UBS393115 ULO393115 UVK393115 VFG393115 VPC393115 VYY393115 WIU393115 WSQ393115 D458651 GE458651 QA458651 ZW458651 AJS458651 ATO458651 BDK458651 BNG458651 BXC458651 CGY458651 CQU458651 DAQ458651 DKM458651 DUI458651 EEE458651 EOA458651 EXW458651 FHS458651 FRO458651 GBK458651 GLG458651 GVC458651 HEY458651 HOU458651 HYQ458651 IIM458651 ISI458651 JCE458651 JMA458651 JVW458651 KFS458651 KPO458651 KZK458651 LJG458651 LTC458651 MCY458651 MMU458651 MWQ458651 NGM458651 NQI458651 OAE458651 OKA458651 OTW458651 PDS458651 PNO458651 PXK458651 QHG458651 QRC458651 RAY458651 RKU458651 RUQ458651 SEM458651 SOI458651 SYE458651 TIA458651 TRW458651 UBS458651 ULO458651 UVK458651 VFG458651 VPC458651 VYY458651 WIU458651 WSQ458651 D524187 GE524187 QA524187 ZW524187 AJS524187 ATO524187 BDK524187 BNG524187 BXC524187 CGY524187 CQU524187 DAQ524187 DKM524187 DUI524187 EEE524187 EOA524187 EXW524187 FHS524187 FRO524187 GBK524187 GLG524187 GVC524187 HEY524187 HOU524187 HYQ524187 IIM524187 ISI524187 JCE524187 JMA524187 JVW524187 KFS524187 KPO524187 KZK524187 LJG524187 LTC524187 MCY524187 MMU524187 MWQ524187 NGM524187 NQI524187 OAE524187 OKA524187 OTW524187 PDS524187 PNO524187 PXK524187 QHG524187 QRC524187 RAY524187 RKU524187 RUQ524187 SEM524187 SOI524187 SYE524187 TIA524187 TRW524187 UBS524187 ULO524187 UVK524187 VFG524187 VPC524187 VYY524187 WIU524187 WSQ524187 D589723 GE589723 QA589723 ZW589723 AJS589723 ATO589723 BDK589723 BNG589723 BXC589723 CGY589723 CQU589723 DAQ589723 DKM589723 DUI589723 EEE589723 EOA589723 EXW589723 FHS589723 FRO589723 GBK589723 GLG589723 GVC589723 HEY589723 HOU589723 HYQ589723 IIM589723 ISI589723 JCE589723 JMA589723 JVW589723 KFS589723 KPO589723 KZK589723 LJG589723 LTC589723 MCY589723 MMU589723 MWQ589723 NGM589723 NQI589723 OAE589723 OKA589723 OTW589723 PDS589723 PNO589723 PXK589723 QHG589723 QRC589723 RAY589723 RKU589723 RUQ589723 SEM589723 SOI589723 SYE589723 TIA589723 TRW589723 UBS589723 ULO589723 UVK589723 VFG589723 VPC589723 VYY589723 WIU589723 WSQ589723 D655259 GE655259 QA655259 ZW655259 AJS655259 ATO655259 BDK655259 BNG655259 BXC655259 CGY655259 CQU655259 DAQ655259 DKM655259 DUI655259 EEE655259 EOA655259 EXW655259 FHS655259 FRO655259 GBK655259 GLG655259 GVC655259 HEY655259 HOU655259 HYQ655259 IIM655259 ISI655259 JCE655259 JMA655259 JVW655259 KFS655259 KPO655259 KZK655259 LJG655259 LTC655259 MCY655259 MMU655259 MWQ655259 NGM655259 NQI655259 OAE655259 OKA655259 OTW655259 PDS655259 PNO655259 PXK655259 QHG655259 QRC655259 RAY655259 RKU655259 RUQ655259 SEM655259 SOI655259 SYE655259 TIA655259 TRW655259 UBS655259 ULO655259 UVK655259 VFG655259 VPC655259 VYY655259 WIU655259 WSQ655259 D720795 GE720795 QA720795 ZW720795 AJS720795 ATO720795 BDK720795 BNG720795 BXC720795 CGY720795 CQU720795 DAQ720795 DKM720795 DUI720795 EEE720795 EOA720795 EXW720795 FHS720795 FRO720795 GBK720795 GLG720795 GVC720795 HEY720795 HOU720795 HYQ720795 IIM720795 ISI720795 JCE720795 JMA720795 JVW720795 KFS720795 KPO720795 KZK720795 LJG720795 LTC720795 MCY720795 MMU720795 MWQ720795 NGM720795 NQI720795 OAE720795 OKA720795 OTW720795 PDS720795 PNO720795 PXK720795 QHG720795 QRC720795 RAY720795 RKU720795 RUQ720795 SEM720795 SOI720795 SYE720795 TIA720795 TRW720795 UBS720795 ULO720795 UVK720795 VFG720795 VPC720795 VYY720795 WIU720795 WSQ720795 D786331 GE786331 QA786331 ZW786331 AJS786331 ATO786331 BDK786331 BNG786331 BXC786331 CGY786331 CQU786331 DAQ786331 DKM786331 DUI786331 EEE786331 EOA786331 EXW786331 FHS786331 FRO786331 GBK786331 GLG786331 GVC786331 HEY786331 HOU786331 HYQ786331 IIM786331 ISI786331 JCE786331 JMA786331 JVW786331 KFS786331 KPO786331 KZK786331 LJG786331 LTC786331 MCY786331 MMU786331 MWQ786331 NGM786331 NQI786331 OAE786331 OKA786331 OTW786331 PDS786331 PNO786331 PXK786331 QHG786331 QRC786331 RAY786331 RKU786331 RUQ786331 SEM786331 SOI786331 SYE786331 TIA786331 TRW786331 UBS786331 ULO786331 UVK786331 VFG786331 VPC786331 VYY786331 WIU786331 WSQ786331 D851867 GE851867 QA851867 ZW851867 AJS851867 ATO851867 BDK851867 BNG851867 BXC851867 CGY851867 CQU851867 DAQ851867 DKM851867 DUI851867 EEE851867 EOA851867 EXW851867 FHS851867 FRO851867 GBK851867 GLG851867 GVC851867 HEY851867 HOU851867 HYQ851867 IIM851867 ISI851867 JCE851867 JMA851867 JVW851867 KFS851867 KPO851867 KZK851867 LJG851867 LTC851867 MCY851867 MMU851867 MWQ851867 NGM851867 NQI851867 OAE851867 OKA851867 OTW851867 PDS851867 PNO851867 PXK851867 QHG851867 QRC851867 RAY851867 RKU851867 RUQ851867 SEM851867 SOI851867 SYE851867 TIA851867 TRW851867 UBS851867 ULO851867 UVK851867 VFG851867 VPC851867 VYY851867 WIU851867 WSQ851867 D917403 GE917403 QA917403 ZW917403 AJS917403 ATO917403 BDK917403 BNG917403 BXC917403 CGY917403 CQU917403 DAQ917403 DKM917403 DUI917403 EEE917403 EOA917403 EXW917403 FHS917403 FRO917403 GBK917403 GLG917403 GVC917403 HEY917403 HOU917403 HYQ917403 IIM917403 ISI917403 JCE917403 JMA917403 JVW917403 KFS917403 KPO917403 KZK917403 LJG917403 LTC917403 MCY917403 MMU917403 MWQ917403 NGM917403 NQI917403 OAE917403 OKA917403 OTW917403 PDS917403 PNO917403 PXK917403 QHG917403 QRC917403 RAY917403 RKU917403 RUQ917403 SEM917403 SOI917403 SYE917403 TIA917403 TRW917403 UBS917403 ULO917403 UVK917403 VFG917403 VPC917403 VYY917403 WIU917403 WSQ917403 D982939 GE982939 QA982939 ZW982939 AJS982939 ATO982939 BDK982939 BNG982939 BXC982939 CGY982939 CQU982939 DAQ982939 DKM982939 DUI982939 EEE982939 EOA982939 EXW982939 FHS982939 FRO982939 GBK982939 GLG982939 GVC982939 HEY982939 HOU982939 HYQ982939 IIM982939 ISI982939 JCE982939 JMA982939 JVW982939 KFS982939 KPO982939 KZK982939 LJG982939 LTC982939 MCY982939 MMU982939 MWQ982939 NGM982939 NQI982939 OAE982939 OKA982939 OTW982939 PDS982939 PNO982939 PXK982939 QHG982939 QRC982939 RAY982939 RKU982939 RUQ982939 SEM982939 SOI982939 SYE982939 TIA982939 TRW982939 UBS982939 ULO982939 UVK982939 VFG982939 VPC982939 VYY982939 WIU982939 WSQ982939" xr:uid="{00000000-0002-0000-0A00-000000000000}">
      <formula1>"Sí,No"</formula1>
    </dataValidation>
    <dataValidation type="list" allowBlank="1" showInputMessage="1" showErrorMessage="1" sqref="F65430 GG65430 QC65430 ZY65430 AJU65430 ATQ65430 BDM65430 BNI65430 BXE65430 CHA65430 CQW65430 DAS65430 DKO65430 DUK65430 EEG65430 EOC65430 EXY65430 FHU65430 FRQ65430 GBM65430 GLI65430 GVE65430 HFA65430 HOW65430 HYS65430 IIO65430 ISK65430 JCG65430 JMC65430 JVY65430 KFU65430 KPQ65430 KZM65430 LJI65430 LTE65430 MDA65430 MMW65430 MWS65430 NGO65430 NQK65430 OAG65430 OKC65430 OTY65430 PDU65430 PNQ65430 PXM65430 QHI65430 QRE65430 RBA65430 RKW65430 RUS65430 SEO65430 SOK65430 SYG65430 TIC65430 TRY65430 UBU65430 ULQ65430 UVM65430 VFI65430 VPE65430 VZA65430 WIW65430 WSS65430 F130966 GG130966 QC130966 ZY130966 AJU130966 ATQ130966 BDM130966 BNI130966 BXE130966 CHA130966 CQW130966 DAS130966 DKO130966 DUK130966 EEG130966 EOC130966 EXY130966 FHU130966 FRQ130966 GBM130966 GLI130966 GVE130966 HFA130966 HOW130966 HYS130966 IIO130966 ISK130966 JCG130966 JMC130966 JVY130966 KFU130966 KPQ130966 KZM130966 LJI130966 LTE130966 MDA130966 MMW130966 MWS130966 NGO130966 NQK130966 OAG130966 OKC130966 OTY130966 PDU130966 PNQ130966 PXM130966 QHI130966 QRE130966 RBA130966 RKW130966 RUS130966 SEO130966 SOK130966 SYG130966 TIC130966 TRY130966 UBU130966 ULQ130966 UVM130966 VFI130966 VPE130966 VZA130966 WIW130966 WSS130966 F196502 GG196502 QC196502 ZY196502 AJU196502 ATQ196502 BDM196502 BNI196502 BXE196502 CHA196502 CQW196502 DAS196502 DKO196502 DUK196502 EEG196502 EOC196502 EXY196502 FHU196502 FRQ196502 GBM196502 GLI196502 GVE196502 HFA196502 HOW196502 HYS196502 IIO196502 ISK196502 JCG196502 JMC196502 JVY196502 KFU196502 KPQ196502 KZM196502 LJI196502 LTE196502 MDA196502 MMW196502 MWS196502 NGO196502 NQK196502 OAG196502 OKC196502 OTY196502 PDU196502 PNQ196502 PXM196502 QHI196502 QRE196502 RBA196502 RKW196502 RUS196502 SEO196502 SOK196502 SYG196502 TIC196502 TRY196502 UBU196502 ULQ196502 UVM196502 VFI196502 VPE196502 VZA196502 WIW196502 WSS196502 F262038 GG262038 QC262038 ZY262038 AJU262038 ATQ262038 BDM262038 BNI262038 BXE262038 CHA262038 CQW262038 DAS262038 DKO262038 DUK262038 EEG262038 EOC262038 EXY262038 FHU262038 FRQ262038 GBM262038 GLI262038 GVE262038 HFA262038 HOW262038 HYS262038 IIO262038 ISK262038 JCG262038 JMC262038 JVY262038 KFU262038 KPQ262038 KZM262038 LJI262038 LTE262038 MDA262038 MMW262038 MWS262038 NGO262038 NQK262038 OAG262038 OKC262038 OTY262038 PDU262038 PNQ262038 PXM262038 QHI262038 QRE262038 RBA262038 RKW262038 RUS262038 SEO262038 SOK262038 SYG262038 TIC262038 TRY262038 UBU262038 ULQ262038 UVM262038 VFI262038 VPE262038 VZA262038 WIW262038 WSS262038 F327574 GG327574 QC327574 ZY327574 AJU327574 ATQ327574 BDM327574 BNI327574 BXE327574 CHA327574 CQW327574 DAS327574 DKO327574 DUK327574 EEG327574 EOC327574 EXY327574 FHU327574 FRQ327574 GBM327574 GLI327574 GVE327574 HFA327574 HOW327574 HYS327574 IIO327574 ISK327574 JCG327574 JMC327574 JVY327574 KFU327574 KPQ327574 KZM327574 LJI327574 LTE327574 MDA327574 MMW327574 MWS327574 NGO327574 NQK327574 OAG327574 OKC327574 OTY327574 PDU327574 PNQ327574 PXM327574 QHI327574 QRE327574 RBA327574 RKW327574 RUS327574 SEO327574 SOK327574 SYG327574 TIC327574 TRY327574 UBU327574 ULQ327574 UVM327574 VFI327574 VPE327574 VZA327574 WIW327574 WSS327574 F393110 GG393110 QC393110 ZY393110 AJU393110 ATQ393110 BDM393110 BNI393110 BXE393110 CHA393110 CQW393110 DAS393110 DKO393110 DUK393110 EEG393110 EOC393110 EXY393110 FHU393110 FRQ393110 GBM393110 GLI393110 GVE393110 HFA393110 HOW393110 HYS393110 IIO393110 ISK393110 JCG393110 JMC393110 JVY393110 KFU393110 KPQ393110 KZM393110 LJI393110 LTE393110 MDA393110 MMW393110 MWS393110 NGO393110 NQK393110 OAG393110 OKC393110 OTY393110 PDU393110 PNQ393110 PXM393110 QHI393110 QRE393110 RBA393110 RKW393110 RUS393110 SEO393110 SOK393110 SYG393110 TIC393110 TRY393110 UBU393110 ULQ393110 UVM393110 VFI393110 VPE393110 VZA393110 WIW393110 WSS393110 F458646 GG458646 QC458646 ZY458646 AJU458646 ATQ458646 BDM458646 BNI458646 BXE458646 CHA458646 CQW458646 DAS458646 DKO458646 DUK458646 EEG458646 EOC458646 EXY458646 FHU458646 FRQ458646 GBM458646 GLI458646 GVE458646 HFA458646 HOW458646 HYS458646 IIO458646 ISK458646 JCG458646 JMC458646 JVY458646 KFU458646 KPQ458646 KZM458646 LJI458646 LTE458646 MDA458646 MMW458646 MWS458646 NGO458646 NQK458646 OAG458646 OKC458646 OTY458646 PDU458646 PNQ458646 PXM458646 QHI458646 QRE458646 RBA458646 RKW458646 RUS458646 SEO458646 SOK458646 SYG458646 TIC458646 TRY458646 UBU458646 ULQ458646 UVM458646 VFI458646 VPE458646 VZA458646 WIW458646 WSS458646 F524182 GG524182 QC524182 ZY524182 AJU524182 ATQ524182 BDM524182 BNI524182 BXE524182 CHA524182 CQW524182 DAS524182 DKO524182 DUK524182 EEG524182 EOC524182 EXY524182 FHU524182 FRQ524182 GBM524182 GLI524182 GVE524182 HFA524182 HOW524182 HYS524182 IIO524182 ISK524182 JCG524182 JMC524182 JVY524182 KFU524182 KPQ524182 KZM524182 LJI524182 LTE524182 MDA524182 MMW524182 MWS524182 NGO524182 NQK524182 OAG524182 OKC524182 OTY524182 PDU524182 PNQ524182 PXM524182 QHI524182 QRE524182 RBA524182 RKW524182 RUS524182 SEO524182 SOK524182 SYG524182 TIC524182 TRY524182 UBU524182 ULQ524182 UVM524182 VFI524182 VPE524182 VZA524182 WIW524182 WSS524182 F589718 GG589718 QC589718 ZY589718 AJU589718 ATQ589718 BDM589718 BNI589718 BXE589718 CHA589718 CQW589718 DAS589718 DKO589718 DUK589718 EEG589718 EOC589718 EXY589718 FHU589718 FRQ589718 GBM589718 GLI589718 GVE589718 HFA589718 HOW589718 HYS589718 IIO589718 ISK589718 JCG589718 JMC589718 JVY589718 KFU589718 KPQ589718 KZM589718 LJI589718 LTE589718 MDA589718 MMW589718 MWS589718 NGO589718 NQK589718 OAG589718 OKC589718 OTY589718 PDU589718 PNQ589718 PXM589718 QHI589718 QRE589718 RBA589718 RKW589718 RUS589718 SEO589718 SOK589718 SYG589718 TIC589718 TRY589718 UBU589718 ULQ589718 UVM589718 VFI589718 VPE589718 VZA589718 WIW589718 WSS589718 F655254 GG655254 QC655254 ZY655254 AJU655254 ATQ655254 BDM655254 BNI655254 BXE655254 CHA655254 CQW655254 DAS655254 DKO655254 DUK655254 EEG655254 EOC655254 EXY655254 FHU655254 FRQ655254 GBM655254 GLI655254 GVE655254 HFA655254 HOW655254 HYS655254 IIO655254 ISK655254 JCG655254 JMC655254 JVY655254 KFU655254 KPQ655254 KZM655254 LJI655254 LTE655254 MDA655254 MMW655254 MWS655254 NGO655254 NQK655254 OAG655254 OKC655254 OTY655254 PDU655254 PNQ655254 PXM655254 QHI655254 QRE655254 RBA655254 RKW655254 RUS655254 SEO655254 SOK655254 SYG655254 TIC655254 TRY655254 UBU655254 ULQ655254 UVM655254 VFI655254 VPE655254 VZA655254 WIW655254 WSS655254 F720790 GG720790 QC720790 ZY720790 AJU720790 ATQ720790 BDM720790 BNI720790 BXE720790 CHA720790 CQW720790 DAS720790 DKO720790 DUK720790 EEG720790 EOC720790 EXY720790 FHU720790 FRQ720790 GBM720790 GLI720790 GVE720790 HFA720790 HOW720790 HYS720790 IIO720790 ISK720790 JCG720790 JMC720790 JVY720790 KFU720790 KPQ720790 KZM720790 LJI720790 LTE720790 MDA720790 MMW720790 MWS720790 NGO720790 NQK720790 OAG720790 OKC720790 OTY720790 PDU720790 PNQ720790 PXM720790 QHI720790 QRE720790 RBA720790 RKW720790 RUS720790 SEO720790 SOK720790 SYG720790 TIC720790 TRY720790 UBU720790 ULQ720790 UVM720790 VFI720790 VPE720790 VZA720790 WIW720790 WSS720790 F786326 GG786326 QC786326 ZY786326 AJU786326 ATQ786326 BDM786326 BNI786326 BXE786326 CHA786326 CQW786326 DAS786326 DKO786326 DUK786326 EEG786326 EOC786326 EXY786326 FHU786326 FRQ786326 GBM786326 GLI786326 GVE786326 HFA786326 HOW786326 HYS786326 IIO786326 ISK786326 JCG786326 JMC786326 JVY786326 KFU786326 KPQ786326 KZM786326 LJI786326 LTE786326 MDA786326 MMW786326 MWS786326 NGO786326 NQK786326 OAG786326 OKC786326 OTY786326 PDU786326 PNQ786326 PXM786326 QHI786326 QRE786326 RBA786326 RKW786326 RUS786326 SEO786326 SOK786326 SYG786326 TIC786326 TRY786326 UBU786326 ULQ786326 UVM786326 VFI786326 VPE786326 VZA786326 WIW786326 WSS786326 F851862 GG851862 QC851862 ZY851862 AJU851862 ATQ851862 BDM851862 BNI851862 BXE851862 CHA851862 CQW851862 DAS851862 DKO851862 DUK851862 EEG851862 EOC851862 EXY851862 FHU851862 FRQ851862 GBM851862 GLI851862 GVE851862 HFA851862 HOW851862 HYS851862 IIO851862 ISK851862 JCG851862 JMC851862 JVY851862 KFU851862 KPQ851862 KZM851862 LJI851862 LTE851862 MDA851862 MMW851862 MWS851862 NGO851862 NQK851862 OAG851862 OKC851862 OTY851862 PDU851862 PNQ851862 PXM851862 QHI851862 QRE851862 RBA851862 RKW851862 RUS851862 SEO851862 SOK851862 SYG851862 TIC851862 TRY851862 UBU851862 ULQ851862 UVM851862 VFI851862 VPE851862 VZA851862 WIW851862 WSS851862 F917398 GG917398 QC917398 ZY917398 AJU917398 ATQ917398 BDM917398 BNI917398 BXE917398 CHA917398 CQW917398 DAS917398 DKO917398 DUK917398 EEG917398 EOC917398 EXY917398 FHU917398 FRQ917398 GBM917398 GLI917398 GVE917398 HFA917398 HOW917398 HYS917398 IIO917398 ISK917398 JCG917398 JMC917398 JVY917398 KFU917398 KPQ917398 KZM917398 LJI917398 LTE917398 MDA917398 MMW917398 MWS917398 NGO917398 NQK917398 OAG917398 OKC917398 OTY917398 PDU917398 PNQ917398 PXM917398 QHI917398 QRE917398 RBA917398 RKW917398 RUS917398 SEO917398 SOK917398 SYG917398 TIC917398 TRY917398 UBU917398 ULQ917398 UVM917398 VFI917398 VPE917398 VZA917398 WIW917398 WSS917398 F982934 GG982934 QC982934 ZY982934 AJU982934 ATQ982934 BDM982934 BNI982934 BXE982934 CHA982934 CQW982934 DAS982934 DKO982934 DUK982934 EEG982934 EOC982934 EXY982934 FHU982934 FRQ982934 GBM982934 GLI982934 GVE982934 HFA982934 HOW982934 HYS982934 IIO982934 ISK982934 JCG982934 JMC982934 JVY982934 KFU982934 KPQ982934 KZM982934 LJI982934 LTE982934 MDA982934 MMW982934 MWS982934 NGO982934 NQK982934 OAG982934 OKC982934 OTY982934 PDU982934 PNQ982934 PXM982934 QHI982934 QRE982934 RBA982934 RKW982934 RUS982934 SEO982934 SOK982934 SYG982934 TIC982934 TRY982934 UBU982934 ULQ982934 UVM982934 VFI982934 VPE982934 VZA982934 WIW982934 WSS982934" xr:uid="{00000000-0002-0000-0A00-000001000000}">
      <formula1>"M, F"</formula1>
    </dataValidation>
    <dataValidation type="list" allowBlank="1" showInputMessage="1" showErrorMessage="1" sqref="G65435:I65435 GH65435:GJ65435 QD65435:QF65435 ZZ65435:AAB65435 AJV65435:AJX65435 ATR65435:ATT65435 BDN65435:BDP65435 BNJ65435:BNL65435 BXF65435:BXH65435 CHB65435:CHD65435 CQX65435:CQZ65435 DAT65435:DAV65435 DKP65435:DKR65435 DUL65435:DUN65435 EEH65435:EEJ65435 EOD65435:EOF65435 EXZ65435:EYB65435 FHV65435:FHX65435 FRR65435:FRT65435 GBN65435:GBP65435 GLJ65435:GLL65435 GVF65435:GVH65435 HFB65435:HFD65435 HOX65435:HOZ65435 HYT65435:HYV65435 IIP65435:IIR65435 ISL65435:ISN65435 JCH65435:JCJ65435 JMD65435:JMF65435 JVZ65435:JWB65435 KFV65435:KFX65435 KPR65435:KPT65435 KZN65435:KZP65435 LJJ65435:LJL65435 LTF65435:LTH65435 MDB65435:MDD65435 MMX65435:MMZ65435 MWT65435:MWV65435 NGP65435:NGR65435 NQL65435:NQN65435 OAH65435:OAJ65435 OKD65435:OKF65435 OTZ65435:OUB65435 PDV65435:PDX65435 PNR65435:PNT65435 PXN65435:PXP65435 QHJ65435:QHL65435 QRF65435:QRH65435 RBB65435:RBD65435 RKX65435:RKZ65435 RUT65435:RUV65435 SEP65435:SER65435 SOL65435:SON65435 SYH65435:SYJ65435 TID65435:TIF65435 TRZ65435:TSB65435 UBV65435:UBX65435 ULR65435:ULT65435 UVN65435:UVP65435 VFJ65435:VFL65435 VPF65435:VPH65435 VZB65435:VZD65435 WIX65435:WIZ65435 WST65435:WSV65435 G130971:I130971 GH130971:GJ130971 QD130971:QF130971 ZZ130971:AAB130971 AJV130971:AJX130971 ATR130971:ATT130971 BDN130971:BDP130971 BNJ130971:BNL130971 BXF130971:BXH130971 CHB130971:CHD130971 CQX130971:CQZ130971 DAT130971:DAV130971 DKP130971:DKR130971 DUL130971:DUN130971 EEH130971:EEJ130971 EOD130971:EOF130971 EXZ130971:EYB130971 FHV130971:FHX130971 FRR130971:FRT130971 GBN130971:GBP130971 GLJ130971:GLL130971 GVF130971:GVH130971 HFB130971:HFD130971 HOX130971:HOZ130971 HYT130971:HYV130971 IIP130971:IIR130971 ISL130971:ISN130971 JCH130971:JCJ130971 JMD130971:JMF130971 JVZ130971:JWB130971 KFV130971:KFX130971 KPR130971:KPT130971 KZN130971:KZP130971 LJJ130971:LJL130971 LTF130971:LTH130971 MDB130971:MDD130971 MMX130971:MMZ130971 MWT130971:MWV130971 NGP130971:NGR130971 NQL130971:NQN130971 OAH130971:OAJ130971 OKD130971:OKF130971 OTZ130971:OUB130971 PDV130971:PDX130971 PNR130971:PNT130971 PXN130971:PXP130971 QHJ130971:QHL130971 QRF130971:QRH130971 RBB130971:RBD130971 RKX130971:RKZ130971 RUT130971:RUV130971 SEP130971:SER130971 SOL130971:SON130971 SYH130971:SYJ130971 TID130971:TIF130971 TRZ130971:TSB130971 UBV130971:UBX130971 ULR130971:ULT130971 UVN130971:UVP130971 VFJ130971:VFL130971 VPF130971:VPH130971 VZB130971:VZD130971 WIX130971:WIZ130971 WST130971:WSV130971 G196507:I196507 GH196507:GJ196507 QD196507:QF196507 ZZ196507:AAB196507 AJV196507:AJX196507 ATR196507:ATT196507 BDN196507:BDP196507 BNJ196507:BNL196507 BXF196507:BXH196507 CHB196507:CHD196507 CQX196507:CQZ196507 DAT196507:DAV196507 DKP196507:DKR196507 DUL196507:DUN196507 EEH196507:EEJ196507 EOD196507:EOF196507 EXZ196507:EYB196507 FHV196507:FHX196507 FRR196507:FRT196507 GBN196507:GBP196507 GLJ196507:GLL196507 GVF196507:GVH196507 HFB196507:HFD196507 HOX196507:HOZ196507 HYT196507:HYV196507 IIP196507:IIR196507 ISL196507:ISN196507 JCH196507:JCJ196507 JMD196507:JMF196507 JVZ196507:JWB196507 KFV196507:KFX196507 KPR196507:KPT196507 KZN196507:KZP196507 LJJ196507:LJL196507 LTF196507:LTH196507 MDB196507:MDD196507 MMX196507:MMZ196507 MWT196507:MWV196507 NGP196507:NGR196507 NQL196507:NQN196507 OAH196507:OAJ196507 OKD196507:OKF196507 OTZ196507:OUB196507 PDV196507:PDX196507 PNR196507:PNT196507 PXN196507:PXP196507 QHJ196507:QHL196507 QRF196507:QRH196507 RBB196507:RBD196507 RKX196507:RKZ196507 RUT196507:RUV196507 SEP196507:SER196507 SOL196507:SON196507 SYH196507:SYJ196507 TID196507:TIF196507 TRZ196507:TSB196507 UBV196507:UBX196507 ULR196507:ULT196507 UVN196507:UVP196507 VFJ196507:VFL196507 VPF196507:VPH196507 VZB196507:VZD196507 WIX196507:WIZ196507 WST196507:WSV196507 G262043:I262043 GH262043:GJ262043 QD262043:QF262043 ZZ262043:AAB262043 AJV262043:AJX262043 ATR262043:ATT262043 BDN262043:BDP262043 BNJ262043:BNL262043 BXF262043:BXH262043 CHB262043:CHD262043 CQX262043:CQZ262043 DAT262043:DAV262043 DKP262043:DKR262043 DUL262043:DUN262043 EEH262043:EEJ262043 EOD262043:EOF262043 EXZ262043:EYB262043 FHV262043:FHX262043 FRR262043:FRT262043 GBN262043:GBP262043 GLJ262043:GLL262043 GVF262043:GVH262043 HFB262043:HFD262043 HOX262043:HOZ262043 HYT262043:HYV262043 IIP262043:IIR262043 ISL262043:ISN262043 JCH262043:JCJ262043 JMD262043:JMF262043 JVZ262043:JWB262043 KFV262043:KFX262043 KPR262043:KPT262043 KZN262043:KZP262043 LJJ262043:LJL262043 LTF262043:LTH262043 MDB262043:MDD262043 MMX262043:MMZ262043 MWT262043:MWV262043 NGP262043:NGR262043 NQL262043:NQN262043 OAH262043:OAJ262043 OKD262043:OKF262043 OTZ262043:OUB262043 PDV262043:PDX262043 PNR262043:PNT262043 PXN262043:PXP262043 QHJ262043:QHL262043 QRF262043:QRH262043 RBB262043:RBD262043 RKX262043:RKZ262043 RUT262043:RUV262043 SEP262043:SER262043 SOL262043:SON262043 SYH262043:SYJ262043 TID262043:TIF262043 TRZ262043:TSB262043 UBV262043:UBX262043 ULR262043:ULT262043 UVN262043:UVP262043 VFJ262043:VFL262043 VPF262043:VPH262043 VZB262043:VZD262043 WIX262043:WIZ262043 WST262043:WSV262043 G327579:I327579 GH327579:GJ327579 QD327579:QF327579 ZZ327579:AAB327579 AJV327579:AJX327579 ATR327579:ATT327579 BDN327579:BDP327579 BNJ327579:BNL327579 BXF327579:BXH327579 CHB327579:CHD327579 CQX327579:CQZ327579 DAT327579:DAV327579 DKP327579:DKR327579 DUL327579:DUN327579 EEH327579:EEJ327579 EOD327579:EOF327579 EXZ327579:EYB327579 FHV327579:FHX327579 FRR327579:FRT327579 GBN327579:GBP327579 GLJ327579:GLL327579 GVF327579:GVH327579 HFB327579:HFD327579 HOX327579:HOZ327579 HYT327579:HYV327579 IIP327579:IIR327579 ISL327579:ISN327579 JCH327579:JCJ327579 JMD327579:JMF327579 JVZ327579:JWB327579 KFV327579:KFX327579 KPR327579:KPT327579 KZN327579:KZP327579 LJJ327579:LJL327579 LTF327579:LTH327579 MDB327579:MDD327579 MMX327579:MMZ327579 MWT327579:MWV327579 NGP327579:NGR327579 NQL327579:NQN327579 OAH327579:OAJ327579 OKD327579:OKF327579 OTZ327579:OUB327579 PDV327579:PDX327579 PNR327579:PNT327579 PXN327579:PXP327579 QHJ327579:QHL327579 QRF327579:QRH327579 RBB327579:RBD327579 RKX327579:RKZ327579 RUT327579:RUV327579 SEP327579:SER327579 SOL327579:SON327579 SYH327579:SYJ327579 TID327579:TIF327579 TRZ327579:TSB327579 UBV327579:UBX327579 ULR327579:ULT327579 UVN327579:UVP327579 VFJ327579:VFL327579 VPF327579:VPH327579 VZB327579:VZD327579 WIX327579:WIZ327579 WST327579:WSV327579 G393115:I393115 GH393115:GJ393115 QD393115:QF393115 ZZ393115:AAB393115 AJV393115:AJX393115 ATR393115:ATT393115 BDN393115:BDP393115 BNJ393115:BNL393115 BXF393115:BXH393115 CHB393115:CHD393115 CQX393115:CQZ393115 DAT393115:DAV393115 DKP393115:DKR393115 DUL393115:DUN393115 EEH393115:EEJ393115 EOD393115:EOF393115 EXZ393115:EYB393115 FHV393115:FHX393115 FRR393115:FRT393115 GBN393115:GBP393115 GLJ393115:GLL393115 GVF393115:GVH393115 HFB393115:HFD393115 HOX393115:HOZ393115 HYT393115:HYV393115 IIP393115:IIR393115 ISL393115:ISN393115 JCH393115:JCJ393115 JMD393115:JMF393115 JVZ393115:JWB393115 KFV393115:KFX393115 KPR393115:KPT393115 KZN393115:KZP393115 LJJ393115:LJL393115 LTF393115:LTH393115 MDB393115:MDD393115 MMX393115:MMZ393115 MWT393115:MWV393115 NGP393115:NGR393115 NQL393115:NQN393115 OAH393115:OAJ393115 OKD393115:OKF393115 OTZ393115:OUB393115 PDV393115:PDX393115 PNR393115:PNT393115 PXN393115:PXP393115 QHJ393115:QHL393115 QRF393115:QRH393115 RBB393115:RBD393115 RKX393115:RKZ393115 RUT393115:RUV393115 SEP393115:SER393115 SOL393115:SON393115 SYH393115:SYJ393115 TID393115:TIF393115 TRZ393115:TSB393115 UBV393115:UBX393115 ULR393115:ULT393115 UVN393115:UVP393115 VFJ393115:VFL393115 VPF393115:VPH393115 VZB393115:VZD393115 WIX393115:WIZ393115 WST393115:WSV393115 G458651:I458651 GH458651:GJ458651 QD458651:QF458651 ZZ458651:AAB458651 AJV458651:AJX458651 ATR458651:ATT458651 BDN458651:BDP458651 BNJ458651:BNL458651 BXF458651:BXH458651 CHB458651:CHD458651 CQX458651:CQZ458651 DAT458651:DAV458651 DKP458651:DKR458651 DUL458651:DUN458651 EEH458651:EEJ458651 EOD458651:EOF458651 EXZ458651:EYB458651 FHV458651:FHX458651 FRR458651:FRT458651 GBN458651:GBP458651 GLJ458651:GLL458651 GVF458651:GVH458651 HFB458651:HFD458651 HOX458651:HOZ458651 HYT458651:HYV458651 IIP458651:IIR458651 ISL458651:ISN458651 JCH458651:JCJ458651 JMD458651:JMF458651 JVZ458651:JWB458651 KFV458651:KFX458651 KPR458651:KPT458651 KZN458651:KZP458651 LJJ458651:LJL458651 LTF458651:LTH458651 MDB458651:MDD458651 MMX458651:MMZ458651 MWT458651:MWV458651 NGP458651:NGR458651 NQL458651:NQN458651 OAH458651:OAJ458651 OKD458651:OKF458651 OTZ458651:OUB458651 PDV458651:PDX458651 PNR458651:PNT458651 PXN458651:PXP458651 QHJ458651:QHL458651 QRF458651:QRH458651 RBB458651:RBD458651 RKX458651:RKZ458651 RUT458651:RUV458651 SEP458651:SER458651 SOL458651:SON458651 SYH458651:SYJ458651 TID458651:TIF458651 TRZ458651:TSB458651 UBV458651:UBX458651 ULR458651:ULT458651 UVN458651:UVP458651 VFJ458651:VFL458651 VPF458651:VPH458651 VZB458651:VZD458651 WIX458651:WIZ458651 WST458651:WSV458651 G524187:I524187 GH524187:GJ524187 QD524187:QF524187 ZZ524187:AAB524187 AJV524187:AJX524187 ATR524187:ATT524187 BDN524187:BDP524187 BNJ524187:BNL524187 BXF524187:BXH524187 CHB524187:CHD524187 CQX524187:CQZ524187 DAT524187:DAV524187 DKP524187:DKR524187 DUL524187:DUN524187 EEH524187:EEJ524187 EOD524187:EOF524187 EXZ524187:EYB524187 FHV524187:FHX524187 FRR524187:FRT524187 GBN524187:GBP524187 GLJ524187:GLL524187 GVF524187:GVH524187 HFB524187:HFD524187 HOX524187:HOZ524187 HYT524187:HYV524187 IIP524187:IIR524187 ISL524187:ISN524187 JCH524187:JCJ524187 JMD524187:JMF524187 JVZ524187:JWB524187 KFV524187:KFX524187 KPR524187:KPT524187 KZN524187:KZP524187 LJJ524187:LJL524187 LTF524187:LTH524187 MDB524187:MDD524187 MMX524187:MMZ524187 MWT524187:MWV524187 NGP524187:NGR524187 NQL524187:NQN524187 OAH524187:OAJ524187 OKD524187:OKF524187 OTZ524187:OUB524187 PDV524187:PDX524187 PNR524187:PNT524187 PXN524187:PXP524187 QHJ524187:QHL524187 QRF524187:QRH524187 RBB524187:RBD524187 RKX524187:RKZ524187 RUT524187:RUV524187 SEP524187:SER524187 SOL524187:SON524187 SYH524187:SYJ524187 TID524187:TIF524187 TRZ524187:TSB524187 UBV524187:UBX524187 ULR524187:ULT524187 UVN524187:UVP524187 VFJ524187:VFL524187 VPF524187:VPH524187 VZB524187:VZD524187 WIX524187:WIZ524187 WST524187:WSV524187 G589723:I589723 GH589723:GJ589723 QD589723:QF589723 ZZ589723:AAB589723 AJV589723:AJX589723 ATR589723:ATT589723 BDN589723:BDP589723 BNJ589723:BNL589723 BXF589723:BXH589723 CHB589723:CHD589723 CQX589723:CQZ589723 DAT589723:DAV589723 DKP589723:DKR589723 DUL589723:DUN589723 EEH589723:EEJ589723 EOD589723:EOF589723 EXZ589723:EYB589723 FHV589723:FHX589723 FRR589723:FRT589723 GBN589723:GBP589723 GLJ589723:GLL589723 GVF589723:GVH589723 HFB589723:HFD589723 HOX589723:HOZ589723 HYT589723:HYV589723 IIP589723:IIR589723 ISL589723:ISN589723 JCH589723:JCJ589723 JMD589723:JMF589723 JVZ589723:JWB589723 KFV589723:KFX589723 KPR589723:KPT589723 KZN589723:KZP589723 LJJ589723:LJL589723 LTF589723:LTH589723 MDB589723:MDD589723 MMX589723:MMZ589723 MWT589723:MWV589723 NGP589723:NGR589723 NQL589723:NQN589723 OAH589723:OAJ589723 OKD589723:OKF589723 OTZ589723:OUB589723 PDV589723:PDX589723 PNR589723:PNT589723 PXN589723:PXP589723 QHJ589723:QHL589723 QRF589723:QRH589723 RBB589723:RBD589723 RKX589723:RKZ589723 RUT589723:RUV589723 SEP589723:SER589723 SOL589723:SON589723 SYH589723:SYJ589723 TID589723:TIF589723 TRZ589723:TSB589723 UBV589723:UBX589723 ULR589723:ULT589723 UVN589723:UVP589723 VFJ589723:VFL589723 VPF589723:VPH589723 VZB589723:VZD589723 WIX589723:WIZ589723 WST589723:WSV589723 G655259:I655259 GH655259:GJ655259 QD655259:QF655259 ZZ655259:AAB655259 AJV655259:AJX655259 ATR655259:ATT655259 BDN655259:BDP655259 BNJ655259:BNL655259 BXF655259:BXH655259 CHB655259:CHD655259 CQX655259:CQZ655259 DAT655259:DAV655259 DKP655259:DKR655259 DUL655259:DUN655259 EEH655259:EEJ655259 EOD655259:EOF655259 EXZ655259:EYB655259 FHV655259:FHX655259 FRR655259:FRT655259 GBN655259:GBP655259 GLJ655259:GLL655259 GVF655259:GVH655259 HFB655259:HFD655259 HOX655259:HOZ655259 HYT655259:HYV655259 IIP655259:IIR655259 ISL655259:ISN655259 JCH655259:JCJ655259 JMD655259:JMF655259 JVZ655259:JWB655259 KFV655259:KFX655259 KPR655259:KPT655259 KZN655259:KZP655259 LJJ655259:LJL655259 LTF655259:LTH655259 MDB655259:MDD655259 MMX655259:MMZ655259 MWT655259:MWV655259 NGP655259:NGR655259 NQL655259:NQN655259 OAH655259:OAJ655259 OKD655259:OKF655259 OTZ655259:OUB655259 PDV655259:PDX655259 PNR655259:PNT655259 PXN655259:PXP655259 QHJ655259:QHL655259 QRF655259:QRH655259 RBB655259:RBD655259 RKX655259:RKZ655259 RUT655259:RUV655259 SEP655259:SER655259 SOL655259:SON655259 SYH655259:SYJ655259 TID655259:TIF655259 TRZ655259:TSB655259 UBV655259:UBX655259 ULR655259:ULT655259 UVN655259:UVP655259 VFJ655259:VFL655259 VPF655259:VPH655259 VZB655259:VZD655259 WIX655259:WIZ655259 WST655259:WSV655259 G720795:I720795 GH720795:GJ720795 QD720795:QF720795 ZZ720795:AAB720795 AJV720795:AJX720795 ATR720795:ATT720795 BDN720795:BDP720795 BNJ720795:BNL720795 BXF720795:BXH720795 CHB720795:CHD720795 CQX720795:CQZ720795 DAT720795:DAV720795 DKP720795:DKR720795 DUL720795:DUN720795 EEH720795:EEJ720795 EOD720795:EOF720795 EXZ720795:EYB720795 FHV720795:FHX720795 FRR720795:FRT720795 GBN720795:GBP720795 GLJ720795:GLL720795 GVF720795:GVH720795 HFB720795:HFD720795 HOX720795:HOZ720795 HYT720795:HYV720795 IIP720795:IIR720795 ISL720795:ISN720795 JCH720795:JCJ720795 JMD720795:JMF720795 JVZ720795:JWB720795 KFV720795:KFX720795 KPR720795:KPT720795 KZN720795:KZP720795 LJJ720795:LJL720795 LTF720795:LTH720795 MDB720795:MDD720795 MMX720795:MMZ720795 MWT720795:MWV720795 NGP720795:NGR720795 NQL720795:NQN720795 OAH720795:OAJ720795 OKD720795:OKF720795 OTZ720795:OUB720795 PDV720795:PDX720795 PNR720795:PNT720795 PXN720795:PXP720795 QHJ720795:QHL720795 QRF720795:QRH720795 RBB720795:RBD720795 RKX720795:RKZ720795 RUT720795:RUV720795 SEP720795:SER720795 SOL720795:SON720795 SYH720795:SYJ720795 TID720795:TIF720795 TRZ720795:TSB720795 UBV720795:UBX720795 ULR720795:ULT720795 UVN720795:UVP720795 VFJ720795:VFL720795 VPF720795:VPH720795 VZB720795:VZD720795 WIX720795:WIZ720795 WST720795:WSV720795 G786331:I786331 GH786331:GJ786331 QD786331:QF786331 ZZ786331:AAB786331 AJV786331:AJX786331 ATR786331:ATT786331 BDN786331:BDP786331 BNJ786331:BNL786331 BXF786331:BXH786331 CHB786331:CHD786331 CQX786331:CQZ786331 DAT786331:DAV786331 DKP786331:DKR786331 DUL786331:DUN786331 EEH786331:EEJ786331 EOD786331:EOF786331 EXZ786331:EYB786331 FHV786331:FHX786331 FRR786331:FRT786331 GBN786331:GBP786331 GLJ786331:GLL786331 GVF786331:GVH786331 HFB786331:HFD786331 HOX786331:HOZ786331 HYT786331:HYV786331 IIP786331:IIR786331 ISL786331:ISN786331 JCH786331:JCJ786331 JMD786331:JMF786331 JVZ786331:JWB786331 KFV786331:KFX786331 KPR786331:KPT786331 KZN786331:KZP786331 LJJ786331:LJL786331 LTF786331:LTH786331 MDB786331:MDD786331 MMX786331:MMZ786331 MWT786331:MWV786331 NGP786331:NGR786331 NQL786331:NQN786331 OAH786331:OAJ786331 OKD786331:OKF786331 OTZ786331:OUB786331 PDV786331:PDX786331 PNR786331:PNT786331 PXN786331:PXP786331 QHJ786331:QHL786331 QRF786331:QRH786331 RBB786331:RBD786331 RKX786331:RKZ786331 RUT786331:RUV786331 SEP786331:SER786331 SOL786331:SON786331 SYH786331:SYJ786331 TID786331:TIF786331 TRZ786331:TSB786331 UBV786331:UBX786331 ULR786331:ULT786331 UVN786331:UVP786331 VFJ786331:VFL786331 VPF786331:VPH786331 VZB786331:VZD786331 WIX786331:WIZ786331 WST786331:WSV786331 G851867:I851867 GH851867:GJ851867 QD851867:QF851867 ZZ851867:AAB851867 AJV851867:AJX851867 ATR851867:ATT851867 BDN851867:BDP851867 BNJ851867:BNL851867 BXF851867:BXH851867 CHB851867:CHD851867 CQX851867:CQZ851867 DAT851867:DAV851867 DKP851867:DKR851867 DUL851867:DUN851867 EEH851867:EEJ851867 EOD851867:EOF851867 EXZ851867:EYB851867 FHV851867:FHX851867 FRR851867:FRT851867 GBN851867:GBP851867 GLJ851867:GLL851867 GVF851867:GVH851867 HFB851867:HFD851867 HOX851867:HOZ851867 HYT851867:HYV851867 IIP851867:IIR851867 ISL851867:ISN851867 JCH851867:JCJ851867 JMD851867:JMF851867 JVZ851867:JWB851867 KFV851867:KFX851867 KPR851867:KPT851867 KZN851867:KZP851867 LJJ851867:LJL851867 LTF851867:LTH851867 MDB851867:MDD851867 MMX851867:MMZ851867 MWT851867:MWV851867 NGP851867:NGR851867 NQL851867:NQN851867 OAH851867:OAJ851867 OKD851867:OKF851867 OTZ851867:OUB851867 PDV851867:PDX851867 PNR851867:PNT851867 PXN851867:PXP851867 QHJ851867:QHL851867 QRF851867:QRH851867 RBB851867:RBD851867 RKX851867:RKZ851867 RUT851867:RUV851867 SEP851867:SER851867 SOL851867:SON851867 SYH851867:SYJ851867 TID851867:TIF851867 TRZ851867:TSB851867 UBV851867:UBX851867 ULR851867:ULT851867 UVN851867:UVP851867 VFJ851867:VFL851867 VPF851867:VPH851867 VZB851867:VZD851867 WIX851867:WIZ851867 WST851867:WSV851867 G917403:I917403 GH917403:GJ917403 QD917403:QF917403 ZZ917403:AAB917403 AJV917403:AJX917403 ATR917403:ATT917403 BDN917403:BDP917403 BNJ917403:BNL917403 BXF917403:BXH917403 CHB917403:CHD917403 CQX917403:CQZ917403 DAT917403:DAV917403 DKP917403:DKR917403 DUL917403:DUN917403 EEH917403:EEJ917403 EOD917403:EOF917403 EXZ917403:EYB917403 FHV917403:FHX917403 FRR917403:FRT917403 GBN917403:GBP917403 GLJ917403:GLL917403 GVF917403:GVH917403 HFB917403:HFD917403 HOX917403:HOZ917403 HYT917403:HYV917403 IIP917403:IIR917403 ISL917403:ISN917403 JCH917403:JCJ917403 JMD917403:JMF917403 JVZ917403:JWB917403 KFV917403:KFX917403 KPR917403:KPT917403 KZN917403:KZP917403 LJJ917403:LJL917403 LTF917403:LTH917403 MDB917403:MDD917403 MMX917403:MMZ917403 MWT917403:MWV917403 NGP917403:NGR917403 NQL917403:NQN917403 OAH917403:OAJ917403 OKD917403:OKF917403 OTZ917403:OUB917403 PDV917403:PDX917403 PNR917403:PNT917403 PXN917403:PXP917403 QHJ917403:QHL917403 QRF917403:QRH917403 RBB917403:RBD917403 RKX917403:RKZ917403 RUT917403:RUV917403 SEP917403:SER917403 SOL917403:SON917403 SYH917403:SYJ917403 TID917403:TIF917403 TRZ917403:TSB917403 UBV917403:UBX917403 ULR917403:ULT917403 UVN917403:UVP917403 VFJ917403:VFL917403 VPF917403:VPH917403 VZB917403:VZD917403 WIX917403:WIZ917403 WST917403:WSV917403 G982939:I982939 GH982939:GJ982939 QD982939:QF982939 ZZ982939:AAB982939 AJV982939:AJX982939 ATR982939:ATT982939 BDN982939:BDP982939 BNJ982939:BNL982939 BXF982939:BXH982939 CHB982939:CHD982939 CQX982939:CQZ982939 DAT982939:DAV982939 DKP982939:DKR982939 DUL982939:DUN982939 EEH982939:EEJ982939 EOD982939:EOF982939 EXZ982939:EYB982939 FHV982939:FHX982939 FRR982939:FRT982939 GBN982939:GBP982939 GLJ982939:GLL982939 GVF982939:GVH982939 HFB982939:HFD982939 HOX982939:HOZ982939 HYT982939:HYV982939 IIP982939:IIR982939 ISL982939:ISN982939 JCH982939:JCJ982939 JMD982939:JMF982939 JVZ982939:JWB982939 KFV982939:KFX982939 KPR982939:KPT982939 KZN982939:KZP982939 LJJ982939:LJL982939 LTF982939:LTH982939 MDB982939:MDD982939 MMX982939:MMZ982939 MWT982939:MWV982939 NGP982939:NGR982939 NQL982939:NQN982939 OAH982939:OAJ982939 OKD982939:OKF982939 OTZ982939:OUB982939 PDV982939:PDX982939 PNR982939:PNT982939 PXN982939:PXP982939 QHJ982939:QHL982939 QRF982939:QRH982939 RBB982939:RBD982939 RKX982939:RKZ982939 RUT982939:RUV982939 SEP982939:SER982939 SOL982939:SON982939 SYH982939:SYJ982939 TID982939:TIF982939 TRZ982939:TSB982939 UBV982939:UBX982939 ULR982939:ULT982939 UVN982939:UVP982939 VFJ982939:VFL982939 VPF982939:VPH982939 VZB982939:VZD982939 WIX982939:WIZ982939 WST982939:WSV982939" xr:uid="{00000000-0002-0000-0A00-000002000000}">
      <formula1>"Área Residencial Constituida,Área Comercial Constituida,Área Mixta Consolidada: Residencial-Comercial,Área Residencial en Urbanización o Condominio,Área Comercial en Urbanización o Condominio,Parcela Agrícola, Pecuaria o Forestal,Zona Marítima Terrestre"</formula1>
    </dataValidation>
    <dataValidation type="list" allowBlank="1" showInputMessage="1" showErrorMessage="1" sqref="F65438 GG65438 QC65438 ZY65438 AJU65438 ATQ65438 BDM65438 BNI65438 BXE65438 CHA65438 CQW65438 DAS65438 DKO65438 DUK65438 EEG65438 EOC65438 EXY65438 FHU65438 FRQ65438 GBM65438 GLI65438 GVE65438 HFA65438 HOW65438 HYS65438 IIO65438 ISK65438 JCG65438 JMC65438 JVY65438 KFU65438 KPQ65438 KZM65438 LJI65438 LTE65438 MDA65438 MMW65438 MWS65438 NGO65438 NQK65438 OAG65438 OKC65438 OTY65438 PDU65438 PNQ65438 PXM65438 QHI65438 QRE65438 RBA65438 RKW65438 RUS65438 SEO65438 SOK65438 SYG65438 TIC65438 TRY65438 UBU65438 ULQ65438 UVM65438 VFI65438 VPE65438 VZA65438 WIW65438 WSS65438 F130974 GG130974 QC130974 ZY130974 AJU130974 ATQ130974 BDM130974 BNI130974 BXE130974 CHA130974 CQW130974 DAS130974 DKO130974 DUK130974 EEG130974 EOC130974 EXY130974 FHU130974 FRQ130974 GBM130974 GLI130974 GVE130974 HFA130974 HOW130974 HYS130974 IIO130974 ISK130974 JCG130974 JMC130974 JVY130974 KFU130974 KPQ130974 KZM130974 LJI130974 LTE130974 MDA130974 MMW130974 MWS130974 NGO130974 NQK130974 OAG130974 OKC130974 OTY130974 PDU130974 PNQ130974 PXM130974 QHI130974 QRE130974 RBA130974 RKW130974 RUS130974 SEO130974 SOK130974 SYG130974 TIC130974 TRY130974 UBU130974 ULQ130974 UVM130974 VFI130974 VPE130974 VZA130974 WIW130974 WSS130974 F196510 GG196510 QC196510 ZY196510 AJU196510 ATQ196510 BDM196510 BNI196510 BXE196510 CHA196510 CQW196510 DAS196510 DKO196510 DUK196510 EEG196510 EOC196510 EXY196510 FHU196510 FRQ196510 GBM196510 GLI196510 GVE196510 HFA196510 HOW196510 HYS196510 IIO196510 ISK196510 JCG196510 JMC196510 JVY196510 KFU196510 KPQ196510 KZM196510 LJI196510 LTE196510 MDA196510 MMW196510 MWS196510 NGO196510 NQK196510 OAG196510 OKC196510 OTY196510 PDU196510 PNQ196510 PXM196510 QHI196510 QRE196510 RBA196510 RKW196510 RUS196510 SEO196510 SOK196510 SYG196510 TIC196510 TRY196510 UBU196510 ULQ196510 UVM196510 VFI196510 VPE196510 VZA196510 WIW196510 WSS196510 F262046 GG262046 QC262046 ZY262046 AJU262046 ATQ262046 BDM262046 BNI262046 BXE262046 CHA262046 CQW262046 DAS262046 DKO262046 DUK262046 EEG262046 EOC262046 EXY262046 FHU262046 FRQ262046 GBM262046 GLI262046 GVE262046 HFA262046 HOW262046 HYS262046 IIO262046 ISK262046 JCG262046 JMC262046 JVY262046 KFU262046 KPQ262046 KZM262046 LJI262046 LTE262046 MDA262046 MMW262046 MWS262046 NGO262046 NQK262046 OAG262046 OKC262046 OTY262046 PDU262046 PNQ262046 PXM262046 QHI262046 QRE262046 RBA262046 RKW262046 RUS262046 SEO262046 SOK262046 SYG262046 TIC262046 TRY262046 UBU262046 ULQ262046 UVM262046 VFI262046 VPE262046 VZA262046 WIW262046 WSS262046 F327582 GG327582 QC327582 ZY327582 AJU327582 ATQ327582 BDM327582 BNI327582 BXE327582 CHA327582 CQW327582 DAS327582 DKO327582 DUK327582 EEG327582 EOC327582 EXY327582 FHU327582 FRQ327582 GBM327582 GLI327582 GVE327582 HFA327582 HOW327582 HYS327582 IIO327582 ISK327582 JCG327582 JMC327582 JVY327582 KFU327582 KPQ327582 KZM327582 LJI327582 LTE327582 MDA327582 MMW327582 MWS327582 NGO327582 NQK327582 OAG327582 OKC327582 OTY327582 PDU327582 PNQ327582 PXM327582 QHI327582 QRE327582 RBA327582 RKW327582 RUS327582 SEO327582 SOK327582 SYG327582 TIC327582 TRY327582 UBU327582 ULQ327582 UVM327582 VFI327582 VPE327582 VZA327582 WIW327582 WSS327582 F393118 GG393118 QC393118 ZY393118 AJU393118 ATQ393118 BDM393118 BNI393118 BXE393118 CHA393118 CQW393118 DAS393118 DKO393118 DUK393118 EEG393118 EOC393118 EXY393118 FHU393118 FRQ393118 GBM393118 GLI393118 GVE393118 HFA393118 HOW393118 HYS393118 IIO393118 ISK393118 JCG393118 JMC393118 JVY393118 KFU393118 KPQ393118 KZM393118 LJI393118 LTE393118 MDA393118 MMW393118 MWS393118 NGO393118 NQK393118 OAG393118 OKC393118 OTY393118 PDU393118 PNQ393118 PXM393118 QHI393118 QRE393118 RBA393118 RKW393118 RUS393118 SEO393118 SOK393118 SYG393118 TIC393118 TRY393118 UBU393118 ULQ393118 UVM393118 VFI393118 VPE393118 VZA393118 WIW393118 WSS393118 F458654 GG458654 QC458654 ZY458654 AJU458654 ATQ458654 BDM458654 BNI458654 BXE458654 CHA458654 CQW458654 DAS458654 DKO458654 DUK458654 EEG458654 EOC458654 EXY458654 FHU458654 FRQ458654 GBM458654 GLI458654 GVE458654 HFA458654 HOW458654 HYS458654 IIO458654 ISK458654 JCG458654 JMC458654 JVY458654 KFU458654 KPQ458654 KZM458654 LJI458654 LTE458654 MDA458654 MMW458654 MWS458654 NGO458654 NQK458654 OAG458654 OKC458654 OTY458654 PDU458654 PNQ458654 PXM458654 QHI458654 QRE458654 RBA458654 RKW458654 RUS458654 SEO458654 SOK458654 SYG458654 TIC458654 TRY458654 UBU458654 ULQ458654 UVM458654 VFI458654 VPE458654 VZA458654 WIW458654 WSS458654 F524190 GG524190 QC524190 ZY524190 AJU524190 ATQ524190 BDM524190 BNI524190 BXE524190 CHA524190 CQW524190 DAS524190 DKO524190 DUK524190 EEG524190 EOC524190 EXY524190 FHU524190 FRQ524190 GBM524190 GLI524190 GVE524190 HFA524190 HOW524190 HYS524190 IIO524190 ISK524190 JCG524190 JMC524190 JVY524190 KFU524190 KPQ524190 KZM524190 LJI524190 LTE524190 MDA524190 MMW524190 MWS524190 NGO524190 NQK524190 OAG524190 OKC524190 OTY524190 PDU524190 PNQ524190 PXM524190 QHI524190 QRE524190 RBA524190 RKW524190 RUS524190 SEO524190 SOK524190 SYG524190 TIC524190 TRY524190 UBU524190 ULQ524190 UVM524190 VFI524190 VPE524190 VZA524190 WIW524190 WSS524190 F589726 GG589726 QC589726 ZY589726 AJU589726 ATQ589726 BDM589726 BNI589726 BXE589726 CHA589726 CQW589726 DAS589726 DKO589726 DUK589726 EEG589726 EOC589726 EXY589726 FHU589726 FRQ589726 GBM589726 GLI589726 GVE589726 HFA589726 HOW589726 HYS589726 IIO589726 ISK589726 JCG589726 JMC589726 JVY589726 KFU589726 KPQ589726 KZM589726 LJI589726 LTE589726 MDA589726 MMW589726 MWS589726 NGO589726 NQK589726 OAG589726 OKC589726 OTY589726 PDU589726 PNQ589726 PXM589726 QHI589726 QRE589726 RBA589726 RKW589726 RUS589726 SEO589726 SOK589726 SYG589726 TIC589726 TRY589726 UBU589726 ULQ589726 UVM589726 VFI589726 VPE589726 VZA589726 WIW589726 WSS589726 F655262 GG655262 QC655262 ZY655262 AJU655262 ATQ655262 BDM655262 BNI655262 BXE655262 CHA655262 CQW655262 DAS655262 DKO655262 DUK655262 EEG655262 EOC655262 EXY655262 FHU655262 FRQ655262 GBM655262 GLI655262 GVE655262 HFA655262 HOW655262 HYS655262 IIO655262 ISK655262 JCG655262 JMC655262 JVY655262 KFU655262 KPQ655262 KZM655262 LJI655262 LTE655262 MDA655262 MMW655262 MWS655262 NGO655262 NQK655262 OAG655262 OKC655262 OTY655262 PDU655262 PNQ655262 PXM655262 QHI655262 QRE655262 RBA655262 RKW655262 RUS655262 SEO655262 SOK655262 SYG655262 TIC655262 TRY655262 UBU655262 ULQ655262 UVM655262 VFI655262 VPE655262 VZA655262 WIW655262 WSS655262 F720798 GG720798 QC720798 ZY720798 AJU720798 ATQ720798 BDM720798 BNI720798 BXE720798 CHA720798 CQW720798 DAS720798 DKO720798 DUK720798 EEG720798 EOC720798 EXY720798 FHU720798 FRQ720798 GBM720798 GLI720798 GVE720798 HFA720798 HOW720798 HYS720798 IIO720798 ISK720798 JCG720798 JMC720798 JVY720798 KFU720798 KPQ720798 KZM720798 LJI720798 LTE720798 MDA720798 MMW720798 MWS720798 NGO720798 NQK720798 OAG720798 OKC720798 OTY720798 PDU720798 PNQ720798 PXM720798 QHI720798 QRE720798 RBA720798 RKW720798 RUS720798 SEO720798 SOK720798 SYG720798 TIC720798 TRY720798 UBU720798 ULQ720798 UVM720798 VFI720798 VPE720798 VZA720798 WIW720798 WSS720798 F786334 GG786334 QC786334 ZY786334 AJU786334 ATQ786334 BDM786334 BNI786334 BXE786334 CHA786334 CQW786334 DAS786334 DKO786334 DUK786334 EEG786334 EOC786334 EXY786334 FHU786334 FRQ786334 GBM786334 GLI786334 GVE786334 HFA786334 HOW786334 HYS786334 IIO786334 ISK786334 JCG786334 JMC786334 JVY786334 KFU786334 KPQ786334 KZM786334 LJI786334 LTE786334 MDA786334 MMW786334 MWS786334 NGO786334 NQK786334 OAG786334 OKC786334 OTY786334 PDU786334 PNQ786334 PXM786334 QHI786334 QRE786334 RBA786334 RKW786334 RUS786334 SEO786334 SOK786334 SYG786334 TIC786334 TRY786334 UBU786334 ULQ786334 UVM786334 VFI786334 VPE786334 VZA786334 WIW786334 WSS786334 F851870 GG851870 QC851870 ZY851870 AJU851870 ATQ851870 BDM851870 BNI851870 BXE851870 CHA851870 CQW851870 DAS851870 DKO851870 DUK851870 EEG851870 EOC851870 EXY851870 FHU851870 FRQ851870 GBM851870 GLI851870 GVE851870 HFA851870 HOW851870 HYS851870 IIO851870 ISK851870 JCG851870 JMC851870 JVY851870 KFU851870 KPQ851870 KZM851870 LJI851870 LTE851870 MDA851870 MMW851870 MWS851870 NGO851870 NQK851870 OAG851870 OKC851870 OTY851870 PDU851870 PNQ851870 PXM851870 QHI851870 QRE851870 RBA851870 RKW851870 RUS851870 SEO851870 SOK851870 SYG851870 TIC851870 TRY851870 UBU851870 ULQ851870 UVM851870 VFI851870 VPE851870 VZA851870 WIW851870 WSS851870 F917406 GG917406 QC917406 ZY917406 AJU917406 ATQ917406 BDM917406 BNI917406 BXE917406 CHA917406 CQW917406 DAS917406 DKO917406 DUK917406 EEG917406 EOC917406 EXY917406 FHU917406 FRQ917406 GBM917406 GLI917406 GVE917406 HFA917406 HOW917406 HYS917406 IIO917406 ISK917406 JCG917406 JMC917406 JVY917406 KFU917406 KPQ917406 KZM917406 LJI917406 LTE917406 MDA917406 MMW917406 MWS917406 NGO917406 NQK917406 OAG917406 OKC917406 OTY917406 PDU917406 PNQ917406 PXM917406 QHI917406 QRE917406 RBA917406 RKW917406 RUS917406 SEO917406 SOK917406 SYG917406 TIC917406 TRY917406 UBU917406 ULQ917406 UVM917406 VFI917406 VPE917406 VZA917406 WIW917406 WSS917406 F982942 GG982942 QC982942 ZY982942 AJU982942 ATQ982942 BDM982942 BNI982942 BXE982942 CHA982942 CQW982942 DAS982942 DKO982942 DUK982942 EEG982942 EOC982942 EXY982942 FHU982942 FRQ982942 GBM982942 GLI982942 GVE982942 HFA982942 HOW982942 HYS982942 IIO982942 ISK982942 JCG982942 JMC982942 JVY982942 KFU982942 KPQ982942 KZM982942 LJI982942 LTE982942 MDA982942 MMW982942 MWS982942 NGO982942 NQK982942 OAG982942 OKC982942 OTY982942 PDU982942 PNQ982942 PXM982942 QHI982942 QRE982942 RBA982942 RKW982942 RUS982942 SEO982942 SOK982942 SYG982942 TIC982942 TRY982942 UBU982942 ULQ982942 UVM982942 VFI982942 VPE982942 VZA982942 WIW982942 WSS982942 H65437 GI65437 QE65437 AAA65437 AJW65437 ATS65437 BDO65437 BNK65437 BXG65437 CHC65437 CQY65437 DAU65437 DKQ65437 DUM65437 EEI65437 EOE65437 EYA65437 FHW65437 FRS65437 GBO65437 GLK65437 GVG65437 HFC65437 HOY65437 HYU65437 IIQ65437 ISM65437 JCI65437 JME65437 JWA65437 KFW65437 KPS65437 KZO65437 LJK65437 LTG65437 MDC65437 MMY65437 MWU65437 NGQ65437 NQM65437 OAI65437 OKE65437 OUA65437 PDW65437 PNS65437 PXO65437 QHK65437 QRG65437 RBC65437 RKY65437 RUU65437 SEQ65437 SOM65437 SYI65437 TIE65437 TSA65437 UBW65437 ULS65437 UVO65437 VFK65437 VPG65437 VZC65437 WIY65437 WSU65437 H130973 GI130973 QE130973 AAA130973 AJW130973 ATS130973 BDO130973 BNK130973 BXG130973 CHC130973 CQY130973 DAU130973 DKQ130973 DUM130973 EEI130973 EOE130973 EYA130973 FHW130973 FRS130973 GBO130973 GLK130973 GVG130973 HFC130973 HOY130973 HYU130973 IIQ130973 ISM130973 JCI130973 JME130973 JWA130973 KFW130973 KPS130973 KZO130973 LJK130973 LTG130973 MDC130973 MMY130973 MWU130973 NGQ130973 NQM130973 OAI130973 OKE130973 OUA130973 PDW130973 PNS130973 PXO130973 QHK130973 QRG130973 RBC130973 RKY130973 RUU130973 SEQ130973 SOM130973 SYI130973 TIE130973 TSA130973 UBW130973 ULS130973 UVO130973 VFK130973 VPG130973 VZC130973 WIY130973 WSU130973 H196509 GI196509 QE196509 AAA196509 AJW196509 ATS196509 BDO196509 BNK196509 BXG196509 CHC196509 CQY196509 DAU196509 DKQ196509 DUM196509 EEI196509 EOE196509 EYA196509 FHW196509 FRS196509 GBO196509 GLK196509 GVG196509 HFC196509 HOY196509 HYU196509 IIQ196509 ISM196509 JCI196509 JME196509 JWA196509 KFW196509 KPS196509 KZO196509 LJK196509 LTG196509 MDC196509 MMY196509 MWU196509 NGQ196509 NQM196509 OAI196509 OKE196509 OUA196509 PDW196509 PNS196509 PXO196509 QHK196509 QRG196509 RBC196509 RKY196509 RUU196509 SEQ196509 SOM196509 SYI196509 TIE196509 TSA196509 UBW196509 ULS196509 UVO196509 VFK196509 VPG196509 VZC196509 WIY196509 WSU196509 H262045 GI262045 QE262045 AAA262045 AJW262045 ATS262045 BDO262045 BNK262045 BXG262045 CHC262045 CQY262045 DAU262045 DKQ262045 DUM262045 EEI262045 EOE262045 EYA262045 FHW262045 FRS262045 GBO262045 GLK262045 GVG262045 HFC262045 HOY262045 HYU262045 IIQ262045 ISM262045 JCI262045 JME262045 JWA262045 KFW262045 KPS262045 KZO262045 LJK262045 LTG262045 MDC262045 MMY262045 MWU262045 NGQ262045 NQM262045 OAI262045 OKE262045 OUA262045 PDW262045 PNS262045 PXO262045 QHK262045 QRG262045 RBC262045 RKY262045 RUU262045 SEQ262045 SOM262045 SYI262045 TIE262045 TSA262045 UBW262045 ULS262045 UVO262045 VFK262045 VPG262045 VZC262045 WIY262045 WSU262045 H327581 GI327581 QE327581 AAA327581 AJW327581 ATS327581 BDO327581 BNK327581 BXG327581 CHC327581 CQY327581 DAU327581 DKQ327581 DUM327581 EEI327581 EOE327581 EYA327581 FHW327581 FRS327581 GBO327581 GLK327581 GVG327581 HFC327581 HOY327581 HYU327581 IIQ327581 ISM327581 JCI327581 JME327581 JWA327581 KFW327581 KPS327581 KZO327581 LJK327581 LTG327581 MDC327581 MMY327581 MWU327581 NGQ327581 NQM327581 OAI327581 OKE327581 OUA327581 PDW327581 PNS327581 PXO327581 QHK327581 QRG327581 RBC327581 RKY327581 RUU327581 SEQ327581 SOM327581 SYI327581 TIE327581 TSA327581 UBW327581 ULS327581 UVO327581 VFK327581 VPG327581 VZC327581 WIY327581 WSU327581 H393117 GI393117 QE393117 AAA393117 AJW393117 ATS393117 BDO393117 BNK393117 BXG393117 CHC393117 CQY393117 DAU393117 DKQ393117 DUM393117 EEI393117 EOE393117 EYA393117 FHW393117 FRS393117 GBO393117 GLK393117 GVG393117 HFC393117 HOY393117 HYU393117 IIQ393117 ISM393117 JCI393117 JME393117 JWA393117 KFW393117 KPS393117 KZO393117 LJK393117 LTG393117 MDC393117 MMY393117 MWU393117 NGQ393117 NQM393117 OAI393117 OKE393117 OUA393117 PDW393117 PNS393117 PXO393117 QHK393117 QRG393117 RBC393117 RKY393117 RUU393117 SEQ393117 SOM393117 SYI393117 TIE393117 TSA393117 UBW393117 ULS393117 UVO393117 VFK393117 VPG393117 VZC393117 WIY393117 WSU393117 H458653 GI458653 QE458653 AAA458653 AJW458653 ATS458653 BDO458653 BNK458653 BXG458653 CHC458653 CQY458653 DAU458653 DKQ458653 DUM458653 EEI458653 EOE458653 EYA458653 FHW458653 FRS458653 GBO458653 GLK458653 GVG458653 HFC458653 HOY458653 HYU458653 IIQ458653 ISM458653 JCI458653 JME458653 JWA458653 KFW458653 KPS458653 KZO458653 LJK458653 LTG458653 MDC458653 MMY458653 MWU458653 NGQ458653 NQM458653 OAI458653 OKE458653 OUA458653 PDW458653 PNS458653 PXO458653 QHK458653 QRG458653 RBC458653 RKY458653 RUU458653 SEQ458653 SOM458653 SYI458653 TIE458653 TSA458653 UBW458653 ULS458653 UVO458653 VFK458653 VPG458653 VZC458653 WIY458653 WSU458653 H524189 GI524189 QE524189 AAA524189 AJW524189 ATS524189 BDO524189 BNK524189 BXG524189 CHC524189 CQY524189 DAU524189 DKQ524189 DUM524189 EEI524189 EOE524189 EYA524189 FHW524189 FRS524189 GBO524189 GLK524189 GVG524189 HFC524189 HOY524189 HYU524189 IIQ524189 ISM524189 JCI524189 JME524189 JWA524189 KFW524189 KPS524189 KZO524189 LJK524189 LTG524189 MDC524189 MMY524189 MWU524189 NGQ524189 NQM524189 OAI524189 OKE524189 OUA524189 PDW524189 PNS524189 PXO524189 QHK524189 QRG524189 RBC524189 RKY524189 RUU524189 SEQ524189 SOM524189 SYI524189 TIE524189 TSA524189 UBW524189 ULS524189 UVO524189 VFK524189 VPG524189 VZC524189 WIY524189 WSU524189 H589725 GI589725 QE589725 AAA589725 AJW589725 ATS589725 BDO589725 BNK589725 BXG589725 CHC589725 CQY589725 DAU589725 DKQ589725 DUM589725 EEI589725 EOE589725 EYA589725 FHW589725 FRS589725 GBO589725 GLK589725 GVG589725 HFC589725 HOY589725 HYU589725 IIQ589725 ISM589725 JCI589725 JME589725 JWA589725 KFW589725 KPS589725 KZO589725 LJK589725 LTG589725 MDC589725 MMY589725 MWU589725 NGQ589725 NQM589725 OAI589725 OKE589725 OUA589725 PDW589725 PNS589725 PXO589725 QHK589725 QRG589725 RBC589725 RKY589725 RUU589725 SEQ589725 SOM589725 SYI589725 TIE589725 TSA589725 UBW589725 ULS589725 UVO589725 VFK589725 VPG589725 VZC589725 WIY589725 WSU589725 H655261 GI655261 QE655261 AAA655261 AJW655261 ATS655261 BDO655261 BNK655261 BXG655261 CHC655261 CQY655261 DAU655261 DKQ655261 DUM655261 EEI655261 EOE655261 EYA655261 FHW655261 FRS655261 GBO655261 GLK655261 GVG655261 HFC655261 HOY655261 HYU655261 IIQ655261 ISM655261 JCI655261 JME655261 JWA655261 KFW655261 KPS655261 KZO655261 LJK655261 LTG655261 MDC655261 MMY655261 MWU655261 NGQ655261 NQM655261 OAI655261 OKE655261 OUA655261 PDW655261 PNS655261 PXO655261 QHK655261 QRG655261 RBC655261 RKY655261 RUU655261 SEQ655261 SOM655261 SYI655261 TIE655261 TSA655261 UBW655261 ULS655261 UVO655261 VFK655261 VPG655261 VZC655261 WIY655261 WSU655261 H720797 GI720797 QE720797 AAA720797 AJW720797 ATS720797 BDO720797 BNK720797 BXG720797 CHC720797 CQY720797 DAU720797 DKQ720797 DUM720797 EEI720797 EOE720797 EYA720797 FHW720797 FRS720797 GBO720797 GLK720797 GVG720797 HFC720797 HOY720797 HYU720797 IIQ720797 ISM720797 JCI720797 JME720797 JWA720797 KFW720797 KPS720797 KZO720797 LJK720797 LTG720797 MDC720797 MMY720797 MWU720797 NGQ720797 NQM720797 OAI720797 OKE720797 OUA720797 PDW720797 PNS720797 PXO720797 QHK720797 QRG720797 RBC720797 RKY720797 RUU720797 SEQ720797 SOM720797 SYI720797 TIE720797 TSA720797 UBW720797 ULS720797 UVO720797 VFK720797 VPG720797 VZC720797 WIY720797 WSU720797 H786333 GI786333 QE786333 AAA786333 AJW786333 ATS786333 BDO786333 BNK786333 BXG786333 CHC786333 CQY786333 DAU786333 DKQ786333 DUM786333 EEI786333 EOE786333 EYA786333 FHW786333 FRS786333 GBO786333 GLK786333 GVG786333 HFC786333 HOY786333 HYU786333 IIQ786333 ISM786333 JCI786333 JME786333 JWA786333 KFW786333 KPS786333 KZO786333 LJK786333 LTG786333 MDC786333 MMY786333 MWU786333 NGQ786333 NQM786333 OAI786333 OKE786333 OUA786333 PDW786333 PNS786333 PXO786333 QHK786333 QRG786333 RBC786333 RKY786333 RUU786333 SEQ786333 SOM786333 SYI786333 TIE786333 TSA786333 UBW786333 ULS786333 UVO786333 VFK786333 VPG786333 VZC786333 WIY786333 WSU786333 H851869 GI851869 QE851869 AAA851869 AJW851869 ATS851869 BDO851869 BNK851869 BXG851869 CHC851869 CQY851869 DAU851869 DKQ851869 DUM851869 EEI851869 EOE851869 EYA851869 FHW851869 FRS851869 GBO851869 GLK851869 GVG851869 HFC851869 HOY851869 HYU851869 IIQ851869 ISM851869 JCI851869 JME851869 JWA851869 KFW851869 KPS851869 KZO851869 LJK851869 LTG851869 MDC851869 MMY851869 MWU851869 NGQ851869 NQM851869 OAI851869 OKE851869 OUA851869 PDW851869 PNS851869 PXO851869 QHK851869 QRG851869 RBC851869 RKY851869 RUU851869 SEQ851869 SOM851869 SYI851869 TIE851869 TSA851869 UBW851869 ULS851869 UVO851869 VFK851869 VPG851869 VZC851869 WIY851869 WSU851869 H917405 GI917405 QE917405 AAA917405 AJW917405 ATS917405 BDO917405 BNK917405 BXG917405 CHC917405 CQY917405 DAU917405 DKQ917405 DUM917405 EEI917405 EOE917405 EYA917405 FHW917405 FRS917405 GBO917405 GLK917405 GVG917405 HFC917405 HOY917405 HYU917405 IIQ917405 ISM917405 JCI917405 JME917405 JWA917405 KFW917405 KPS917405 KZO917405 LJK917405 LTG917405 MDC917405 MMY917405 MWU917405 NGQ917405 NQM917405 OAI917405 OKE917405 OUA917405 PDW917405 PNS917405 PXO917405 QHK917405 QRG917405 RBC917405 RKY917405 RUU917405 SEQ917405 SOM917405 SYI917405 TIE917405 TSA917405 UBW917405 ULS917405 UVO917405 VFK917405 VPG917405 VZC917405 WIY917405 WSU917405 H982941 GI982941 QE982941 AAA982941 AJW982941 ATS982941 BDO982941 BNK982941 BXG982941 CHC982941 CQY982941 DAU982941 DKQ982941 DUM982941 EEI982941 EOE982941 EYA982941 FHW982941 FRS982941 GBO982941 GLK982941 GVG982941 HFC982941 HOY982941 HYU982941 IIQ982941 ISM982941 JCI982941 JME982941 JWA982941 KFW982941 KPS982941 KZO982941 LJK982941 LTG982941 MDC982941 MMY982941 MWU982941 NGQ982941 NQM982941 OAI982941 OKE982941 OUA982941 PDW982941 PNS982941 PXO982941 QHK982941 QRG982941 RBC982941 RKY982941 RUU982941 SEQ982941 SOM982941 SYI982941 TIE982941 TSA982941 UBW982941 ULS982941 UVO982941 VFK982941 VPG982941 VZC982941 WIY982941 WSU982941" xr:uid="{00000000-0002-0000-0A00-000003000000}">
      <formula1>"Sí,No"</formula1>
    </dataValidation>
    <dataValidation type="list" allowBlank="1" showInputMessage="1" showErrorMessage="1" sqref="H65456:I65456 GI65456:GJ65456 QE65456:QF65456 AAA65456:AAB65456 AJW65456:AJX65456 ATS65456:ATT65456 BDO65456:BDP65456 BNK65456:BNL65456 BXG65456:BXH65456 CHC65456:CHD65456 CQY65456:CQZ65456 DAU65456:DAV65456 DKQ65456:DKR65456 DUM65456:DUN65456 EEI65456:EEJ65456 EOE65456:EOF65456 EYA65456:EYB65456 FHW65456:FHX65456 FRS65456:FRT65456 GBO65456:GBP65456 GLK65456:GLL65456 GVG65456:GVH65456 HFC65456:HFD65456 HOY65456:HOZ65456 HYU65456:HYV65456 IIQ65456:IIR65456 ISM65456:ISN65456 JCI65456:JCJ65456 JME65456:JMF65456 JWA65456:JWB65456 KFW65456:KFX65456 KPS65456:KPT65456 KZO65456:KZP65456 LJK65456:LJL65456 LTG65456:LTH65456 MDC65456:MDD65456 MMY65456:MMZ65456 MWU65456:MWV65456 NGQ65456:NGR65456 NQM65456:NQN65456 OAI65456:OAJ65456 OKE65456:OKF65456 OUA65456:OUB65456 PDW65456:PDX65456 PNS65456:PNT65456 PXO65456:PXP65456 QHK65456:QHL65456 QRG65456:QRH65456 RBC65456:RBD65456 RKY65456:RKZ65456 RUU65456:RUV65456 SEQ65456:SER65456 SOM65456:SON65456 SYI65456:SYJ65456 TIE65456:TIF65456 TSA65456:TSB65456 UBW65456:UBX65456 ULS65456:ULT65456 UVO65456:UVP65456 VFK65456:VFL65456 VPG65456:VPH65456 VZC65456:VZD65456 WIY65456:WIZ65456 WSU65456:WSV65456 H130992:I130992 GI130992:GJ130992 QE130992:QF130992 AAA130992:AAB130992 AJW130992:AJX130992 ATS130992:ATT130992 BDO130992:BDP130992 BNK130992:BNL130992 BXG130992:BXH130992 CHC130992:CHD130992 CQY130992:CQZ130992 DAU130992:DAV130992 DKQ130992:DKR130992 DUM130992:DUN130992 EEI130992:EEJ130992 EOE130992:EOF130992 EYA130992:EYB130992 FHW130992:FHX130992 FRS130992:FRT130992 GBO130992:GBP130992 GLK130992:GLL130992 GVG130992:GVH130992 HFC130992:HFD130992 HOY130992:HOZ130992 HYU130992:HYV130992 IIQ130992:IIR130992 ISM130992:ISN130992 JCI130992:JCJ130992 JME130992:JMF130992 JWA130992:JWB130992 KFW130992:KFX130992 KPS130992:KPT130992 KZO130992:KZP130992 LJK130992:LJL130992 LTG130992:LTH130992 MDC130992:MDD130992 MMY130992:MMZ130992 MWU130992:MWV130992 NGQ130992:NGR130992 NQM130992:NQN130992 OAI130992:OAJ130992 OKE130992:OKF130992 OUA130992:OUB130992 PDW130992:PDX130992 PNS130992:PNT130992 PXO130992:PXP130992 QHK130992:QHL130992 QRG130992:QRH130992 RBC130992:RBD130992 RKY130992:RKZ130992 RUU130992:RUV130992 SEQ130992:SER130992 SOM130992:SON130992 SYI130992:SYJ130992 TIE130992:TIF130992 TSA130992:TSB130992 UBW130992:UBX130992 ULS130992:ULT130992 UVO130992:UVP130992 VFK130992:VFL130992 VPG130992:VPH130992 VZC130992:VZD130992 WIY130992:WIZ130992 WSU130992:WSV130992 H196528:I196528 GI196528:GJ196528 QE196528:QF196528 AAA196528:AAB196528 AJW196528:AJX196528 ATS196528:ATT196528 BDO196528:BDP196528 BNK196528:BNL196528 BXG196528:BXH196528 CHC196528:CHD196528 CQY196528:CQZ196528 DAU196528:DAV196528 DKQ196528:DKR196528 DUM196528:DUN196528 EEI196528:EEJ196528 EOE196528:EOF196528 EYA196528:EYB196528 FHW196528:FHX196528 FRS196528:FRT196528 GBO196528:GBP196528 GLK196528:GLL196528 GVG196528:GVH196528 HFC196528:HFD196528 HOY196528:HOZ196528 HYU196528:HYV196528 IIQ196528:IIR196528 ISM196528:ISN196528 JCI196528:JCJ196528 JME196528:JMF196528 JWA196528:JWB196528 KFW196528:KFX196528 KPS196528:KPT196528 KZO196528:KZP196528 LJK196528:LJL196528 LTG196528:LTH196528 MDC196528:MDD196528 MMY196528:MMZ196528 MWU196528:MWV196528 NGQ196528:NGR196528 NQM196528:NQN196528 OAI196528:OAJ196528 OKE196528:OKF196528 OUA196528:OUB196528 PDW196528:PDX196528 PNS196528:PNT196528 PXO196528:PXP196528 QHK196528:QHL196528 QRG196528:QRH196528 RBC196528:RBD196528 RKY196528:RKZ196528 RUU196528:RUV196528 SEQ196528:SER196528 SOM196528:SON196528 SYI196528:SYJ196528 TIE196528:TIF196528 TSA196528:TSB196528 UBW196528:UBX196528 ULS196528:ULT196528 UVO196528:UVP196528 VFK196528:VFL196528 VPG196528:VPH196528 VZC196528:VZD196528 WIY196528:WIZ196528 WSU196528:WSV196528 H262064:I262064 GI262064:GJ262064 QE262064:QF262064 AAA262064:AAB262064 AJW262064:AJX262064 ATS262064:ATT262064 BDO262064:BDP262064 BNK262064:BNL262064 BXG262064:BXH262064 CHC262064:CHD262064 CQY262064:CQZ262064 DAU262064:DAV262064 DKQ262064:DKR262064 DUM262064:DUN262064 EEI262064:EEJ262064 EOE262064:EOF262064 EYA262064:EYB262064 FHW262064:FHX262064 FRS262064:FRT262064 GBO262064:GBP262064 GLK262064:GLL262064 GVG262064:GVH262064 HFC262064:HFD262064 HOY262064:HOZ262064 HYU262064:HYV262064 IIQ262064:IIR262064 ISM262064:ISN262064 JCI262064:JCJ262064 JME262064:JMF262064 JWA262064:JWB262064 KFW262064:KFX262064 KPS262064:KPT262064 KZO262064:KZP262064 LJK262064:LJL262064 LTG262064:LTH262064 MDC262064:MDD262064 MMY262064:MMZ262064 MWU262064:MWV262064 NGQ262064:NGR262064 NQM262064:NQN262064 OAI262064:OAJ262064 OKE262064:OKF262064 OUA262064:OUB262064 PDW262064:PDX262064 PNS262064:PNT262064 PXO262064:PXP262064 QHK262064:QHL262064 QRG262064:QRH262064 RBC262064:RBD262064 RKY262064:RKZ262064 RUU262064:RUV262064 SEQ262064:SER262064 SOM262064:SON262064 SYI262064:SYJ262064 TIE262064:TIF262064 TSA262064:TSB262064 UBW262064:UBX262064 ULS262064:ULT262064 UVO262064:UVP262064 VFK262064:VFL262064 VPG262064:VPH262064 VZC262064:VZD262064 WIY262064:WIZ262064 WSU262064:WSV262064 H327600:I327600 GI327600:GJ327600 QE327600:QF327600 AAA327600:AAB327600 AJW327600:AJX327600 ATS327600:ATT327600 BDO327600:BDP327600 BNK327600:BNL327600 BXG327600:BXH327600 CHC327600:CHD327600 CQY327600:CQZ327600 DAU327600:DAV327600 DKQ327600:DKR327600 DUM327600:DUN327600 EEI327600:EEJ327600 EOE327600:EOF327600 EYA327600:EYB327600 FHW327600:FHX327600 FRS327600:FRT327600 GBO327600:GBP327600 GLK327600:GLL327600 GVG327600:GVH327600 HFC327600:HFD327600 HOY327600:HOZ327600 HYU327600:HYV327600 IIQ327600:IIR327600 ISM327600:ISN327600 JCI327600:JCJ327600 JME327600:JMF327600 JWA327600:JWB327600 KFW327600:KFX327600 KPS327600:KPT327600 KZO327600:KZP327600 LJK327600:LJL327600 LTG327600:LTH327600 MDC327600:MDD327600 MMY327600:MMZ327600 MWU327600:MWV327600 NGQ327600:NGR327600 NQM327600:NQN327600 OAI327600:OAJ327600 OKE327600:OKF327600 OUA327600:OUB327600 PDW327600:PDX327600 PNS327600:PNT327600 PXO327600:PXP327600 QHK327600:QHL327600 QRG327600:QRH327600 RBC327600:RBD327600 RKY327600:RKZ327600 RUU327600:RUV327600 SEQ327600:SER327600 SOM327600:SON327600 SYI327600:SYJ327600 TIE327600:TIF327600 TSA327600:TSB327600 UBW327600:UBX327600 ULS327600:ULT327600 UVO327600:UVP327600 VFK327600:VFL327600 VPG327600:VPH327600 VZC327600:VZD327600 WIY327600:WIZ327600 WSU327600:WSV327600 H393136:I393136 GI393136:GJ393136 QE393136:QF393136 AAA393136:AAB393136 AJW393136:AJX393136 ATS393136:ATT393136 BDO393136:BDP393136 BNK393136:BNL393136 BXG393136:BXH393136 CHC393136:CHD393136 CQY393136:CQZ393136 DAU393136:DAV393136 DKQ393136:DKR393136 DUM393136:DUN393136 EEI393136:EEJ393136 EOE393136:EOF393136 EYA393136:EYB393136 FHW393136:FHX393136 FRS393136:FRT393136 GBO393136:GBP393136 GLK393136:GLL393136 GVG393136:GVH393136 HFC393136:HFD393136 HOY393136:HOZ393136 HYU393136:HYV393136 IIQ393136:IIR393136 ISM393136:ISN393136 JCI393136:JCJ393136 JME393136:JMF393136 JWA393136:JWB393136 KFW393136:KFX393136 KPS393136:KPT393136 KZO393136:KZP393136 LJK393136:LJL393136 LTG393136:LTH393136 MDC393136:MDD393136 MMY393136:MMZ393136 MWU393136:MWV393136 NGQ393136:NGR393136 NQM393136:NQN393136 OAI393136:OAJ393136 OKE393136:OKF393136 OUA393136:OUB393136 PDW393136:PDX393136 PNS393136:PNT393136 PXO393136:PXP393136 QHK393136:QHL393136 QRG393136:QRH393136 RBC393136:RBD393136 RKY393136:RKZ393136 RUU393136:RUV393136 SEQ393136:SER393136 SOM393136:SON393136 SYI393136:SYJ393136 TIE393136:TIF393136 TSA393136:TSB393136 UBW393136:UBX393136 ULS393136:ULT393136 UVO393136:UVP393136 VFK393136:VFL393136 VPG393136:VPH393136 VZC393136:VZD393136 WIY393136:WIZ393136 WSU393136:WSV393136 H458672:I458672 GI458672:GJ458672 QE458672:QF458672 AAA458672:AAB458672 AJW458672:AJX458672 ATS458672:ATT458672 BDO458672:BDP458672 BNK458672:BNL458672 BXG458672:BXH458672 CHC458672:CHD458672 CQY458672:CQZ458672 DAU458672:DAV458672 DKQ458672:DKR458672 DUM458672:DUN458672 EEI458672:EEJ458672 EOE458672:EOF458672 EYA458672:EYB458672 FHW458672:FHX458672 FRS458672:FRT458672 GBO458672:GBP458672 GLK458672:GLL458672 GVG458672:GVH458672 HFC458672:HFD458672 HOY458672:HOZ458672 HYU458672:HYV458672 IIQ458672:IIR458672 ISM458672:ISN458672 JCI458672:JCJ458672 JME458672:JMF458672 JWA458672:JWB458672 KFW458672:KFX458672 KPS458672:KPT458672 KZO458672:KZP458672 LJK458672:LJL458672 LTG458672:LTH458672 MDC458672:MDD458672 MMY458672:MMZ458672 MWU458672:MWV458672 NGQ458672:NGR458672 NQM458672:NQN458672 OAI458672:OAJ458672 OKE458672:OKF458672 OUA458672:OUB458672 PDW458672:PDX458672 PNS458672:PNT458672 PXO458672:PXP458672 QHK458672:QHL458672 QRG458672:QRH458672 RBC458672:RBD458672 RKY458672:RKZ458672 RUU458672:RUV458672 SEQ458672:SER458672 SOM458672:SON458672 SYI458672:SYJ458672 TIE458672:TIF458672 TSA458672:TSB458672 UBW458672:UBX458672 ULS458672:ULT458672 UVO458672:UVP458672 VFK458672:VFL458672 VPG458672:VPH458672 VZC458672:VZD458672 WIY458672:WIZ458672 WSU458672:WSV458672 H524208:I524208 GI524208:GJ524208 QE524208:QF524208 AAA524208:AAB524208 AJW524208:AJX524208 ATS524208:ATT524208 BDO524208:BDP524208 BNK524208:BNL524208 BXG524208:BXH524208 CHC524208:CHD524208 CQY524208:CQZ524208 DAU524208:DAV524208 DKQ524208:DKR524208 DUM524208:DUN524208 EEI524208:EEJ524208 EOE524208:EOF524208 EYA524208:EYB524208 FHW524208:FHX524208 FRS524208:FRT524208 GBO524208:GBP524208 GLK524208:GLL524208 GVG524208:GVH524208 HFC524208:HFD524208 HOY524208:HOZ524208 HYU524208:HYV524208 IIQ524208:IIR524208 ISM524208:ISN524208 JCI524208:JCJ524208 JME524208:JMF524208 JWA524208:JWB524208 KFW524208:KFX524208 KPS524208:KPT524208 KZO524208:KZP524208 LJK524208:LJL524208 LTG524208:LTH524208 MDC524208:MDD524208 MMY524208:MMZ524208 MWU524208:MWV524208 NGQ524208:NGR524208 NQM524208:NQN524208 OAI524208:OAJ524208 OKE524208:OKF524208 OUA524208:OUB524208 PDW524208:PDX524208 PNS524208:PNT524208 PXO524208:PXP524208 QHK524208:QHL524208 QRG524208:QRH524208 RBC524208:RBD524208 RKY524208:RKZ524208 RUU524208:RUV524208 SEQ524208:SER524208 SOM524208:SON524208 SYI524208:SYJ524208 TIE524208:TIF524208 TSA524208:TSB524208 UBW524208:UBX524208 ULS524208:ULT524208 UVO524208:UVP524208 VFK524208:VFL524208 VPG524208:VPH524208 VZC524208:VZD524208 WIY524208:WIZ524208 WSU524208:WSV524208 H589744:I589744 GI589744:GJ589744 QE589744:QF589744 AAA589744:AAB589744 AJW589744:AJX589744 ATS589744:ATT589744 BDO589744:BDP589744 BNK589744:BNL589744 BXG589744:BXH589744 CHC589744:CHD589744 CQY589744:CQZ589744 DAU589744:DAV589744 DKQ589744:DKR589744 DUM589744:DUN589744 EEI589744:EEJ589744 EOE589744:EOF589744 EYA589744:EYB589744 FHW589744:FHX589744 FRS589744:FRT589744 GBO589744:GBP589744 GLK589744:GLL589744 GVG589744:GVH589744 HFC589744:HFD589744 HOY589744:HOZ589744 HYU589744:HYV589744 IIQ589744:IIR589744 ISM589744:ISN589744 JCI589744:JCJ589744 JME589744:JMF589744 JWA589744:JWB589744 KFW589744:KFX589744 KPS589744:KPT589744 KZO589744:KZP589744 LJK589744:LJL589744 LTG589744:LTH589744 MDC589744:MDD589744 MMY589744:MMZ589744 MWU589744:MWV589744 NGQ589744:NGR589744 NQM589744:NQN589744 OAI589744:OAJ589744 OKE589744:OKF589744 OUA589744:OUB589744 PDW589744:PDX589744 PNS589744:PNT589744 PXO589744:PXP589744 QHK589744:QHL589744 QRG589744:QRH589744 RBC589744:RBD589744 RKY589744:RKZ589744 RUU589744:RUV589744 SEQ589744:SER589744 SOM589744:SON589744 SYI589744:SYJ589744 TIE589744:TIF589744 TSA589744:TSB589744 UBW589744:UBX589744 ULS589744:ULT589744 UVO589744:UVP589744 VFK589744:VFL589744 VPG589744:VPH589744 VZC589744:VZD589744 WIY589744:WIZ589744 WSU589744:WSV589744 H655280:I655280 GI655280:GJ655280 QE655280:QF655280 AAA655280:AAB655280 AJW655280:AJX655280 ATS655280:ATT655280 BDO655280:BDP655280 BNK655280:BNL655280 BXG655280:BXH655280 CHC655280:CHD655280 CQY655280:CQZ655280 DAU655280:DAV655280 DKQ655280:DKR655280 DUM655280:DUN655280 EEI655280:EEJ655280 EOE655280:EOF655280 EYA655280:EYB655280 FHW655280:FHX655280 FRS655280:FRT655280 GBO655280:GBP655280 GLK655280:GLL655280 GVG655280:GVH655280 HFC655280:HFD655280 HOY655280:HOZ655280 HYU655280:HYV655280 IIQ655280:IIR655280 ISM655280:ISN655280 JCI655280:JCJ655280 JME655280:JMF655280 JWA655280:JWB655280 KFW655280:KFX655280 KPS655280:KPT655280 KZO655280:KZP655280 LJK655280:LJL655280 LTG655280:LTH655280 MDC655280:MDD655280 MMY655280:MMZ655280 MWU655280:MWV655280 NGQ655280:NGR655280 NQM655280:NQN655280 OAI655280:OAJ655280 OKE655280:OKF655280 OUA655280:OUB655280 PDW655280:PDX655280 PNS655280:PNT655280 PXO655280:PXP655280 QHK655280:QHL655280 QRG655280:QRH655280 RBC655280:RBD655280 RKY655280:RKZ655280 RUU655280:RUV655280 SEQ655280:SER655280 SOM655280:SON655280 SYI655280:SYJ655280 TIE655280:TIF655280 TSA655280:TSB655280 UBW655280:UBX655280 ULS655280:ULT655280 UVO655280:UVP655280 VFK655280:VFL655280 VPG655280:VPH655280 VZC655280:VZD655280 WIY655280:WIZ655280 WSU655280:WSV655280 H720816:I720816 GI720816:GJ720816 QE720816:QF720816 AAA720816:AAB720816 AJW720816:AJX720816 ATS720816:ATT720816 BDO720816:BDP720816 BNK720816:BNL720816 BXG720816:BXH720816 CHC720816:CHD720816 CQY720816:CQZ720816 DAU720816:DAV720816 DKQ720816:DKR720816 DUM720816:DUN720816 EEI720816:EEJ720816 EOE720816:EOF720816 EYA720816:EYB720816 FHW720816:FHX720816 FRS720816:FRT720816 GBO720816:GBP720816 GLK720816:GLL720816 GVG720816:GVH720816 HFC720816:HFD720816 HOY720816:HOZ720816 HYU720816:HYV720816 IIQ720816:IIR720816 ISM720816:ISN720816 JCI720816:JCJ720816 JME720816:JMF720816 JWA720816:JWB720816 KFW720816:KFX720816 KPS720816:KPT720816 KZO720816:KZP720816 LJK720816:LJL720816 LTG720816:LTH720816 MDC720816:MDD720816 MMY720816:MMZ720816 MWU720816:MWV720816 NGQ720816:NGR720816 NQM720816:NQN720816 OAI720816:OAJ720816 OKE720816:OKF720816 OUA720816:OUB720816 PDW720816:PDX720816 PNS720816:PNT720816 PXO720816:PXP720816 QHK720816:QHL720816 QRG720816:QRH720816 RBC720816:RBD720816 RKY720816:RKZ720816 RUU720816:RUV720816 SEQ720816:SER720816 SOM720816:SON720816 SYI720816:SYJ720816 TIE720816:TIF720816 TSA720816:TSB720816 UBW720816:UBX720816 ULS720816:ULT720816 UVO720816:UVP720816 VFK720816:VFL720816 VPG720816:VPH720816 VZC720816:VZD720816 WIY720816:WIZ720816 WSU720816:WSV720816 H786352:I786352 GI786352:GJ786352 QE786352:QF786352 AAA786352:AAB786352 AJW786352:AJX786352 ATS786352:ATT786352 BDO786352:BDP786352 BNK786352:BNL786352 BXG786352:BXH786352 CHC786352:CHD786352 CQY786352:CQZ786352 DAU786352:DAV786352 DKQ786352:DKR786352 DUM786352:DUN786352 EEI786352:EEJ786352 EOE786352:EOF786352 EYA786352:EYB786352 FHW786352:FHX786352 FRS786352:FRT786352 GBO786352:GBP786352 GLK786352:GLL786352 GVG786352:GVH786352 HFC786352:HFD786352 HOY786352:HOZ786352 HYU786352:HYV786352 IIQ786352:IIR786352 ISM786352:ISN786352 JCI786352:JCJ786352 JME786352:JMF786352 JWA786352:JWB786352 KFW786352:KFX786352 KPS786352:KPT786352 KZO786352:KZP786352 LJK786352:LJL786352 LTG786352:LTH786352 MDC786352:MDD786352 MMY786352:MMZ786352 MWU786352:MWV786352 NGQ786352:NGR786352 NQM786352:NQN786352 OAI786352:OAJ786352 OKE786352:OKF786352 OUA786352:OUB786352 PDW786352:PDX786352 PNS786352:PNT786352 PXO786352:PXP786352 QHK786352:QHL786352 QRG786352:QRH786352 RBC786352:RBD786352 RKY786352:RKZ786352 RUU786352:RUV786352 SEQ786352:SER786352 SOM786352:SON786352 SYI786352:SYJ786352 TIE786352:TIF786352 TSA786352:TSB786352 UBW786352:UBX786352 ULS786352:ULT786352 UVO786352:UVP786352 VFK786352:VFL786352 VPG786352:VPH786352 VZC786352:VZD786352 WIY786352:WIZ786352 WSU786352:WSV786352 H851888:I851888 GI851888:GJ851888 QE851888:QF851888 AAA851888:AAB851888 AJW851888:AJX851888 ATS851888:ATT851888 BDO851888:BDP851888 BNK851888:BNL851888 BXG851888:BXH851888 CHC851888:CHD851888 CQY851888:CQZ851888 DAU851888:DAV851888 DKQ851888:DKR851888 DUM851888:DUN851888 EEI851888:EEJ851888 EOE851888:EOF851888 EYA851888:EYB851888 FHW851888:FHX851888 FRS851888:FRT851888 GBO851888:GBP851888 GLK851888:GLL851888 GVG851888:GVH851888 HFC851888:HFD851888 HOY851888:HOZ851888 HYU851888:HYV851888 IIQ851888:IIR851888 ISM851888:ISN851888 JCI851888:JCJ851888 JME851888:JMF851888 JWA851888:JWB851888 KFW851888:KFX851888 KPS851888:KPT851888 KZO851888:KZP851888 LJK851888:LJL851888 LTG851888:LTH851888 MDC851888:MDD851888 MMY851888:MMZ851888 MWU851888:MWV851888 NGQ851888:NGR851888 NQM851888:NQN851888 OAI851888:OAJ851888 OKE851888:OKF851888 OUA851888:OUB851888 PDW851888:PDX851888 PNS851888:PNT851888 PXO851888:PXP851888 QHK851888:QHL851888 QRG851888:QRH851888 RBC851888:RBD851888 RKY851888:RKZ851888 RUU851888:RUV851888 SEQ851888:SER851888 SOM851888:SON851888 SYI851888:SYJ851888 TIE851888:TIF851888 TSA851888:TSB851888 UBW851888:UBX851888 ULS851888:ULT851888 UVO851888:UVP851888 VFK851888:VFL851888 VPG851888:VPH851888 VZC851888:VZD851888 WIY851888:WIZ851888 WSU851888:WSV851888 H917424:I917424 GI917424:GJ917424 QE917424:QF917424 AAA917424:AAB917424 AJW917424:AJX917424 ATS917424:ATT917424 BDO917424:BDP917424 BNK917424:BNL917424 BXG917424:BXH917424 CHC917424:CHD917424 CQY917424:CQZ917424 DAU917424:DAV917424 DKQ917424:DKR917424 DUM917424:DUN917424 EEI917424:EEJ917424 EOE917424:EOF917424 EYA917424:EYB917424 FHW917424:FHX917424 FRS917424:FRT917424 GBO917424:GBP917424 GLK917424:GLL917424 GVG917424:GVH917424 HFC917424:HFD917424 HOY917424:HOZ917424 HYU917424:HYV917424 IIQ917424:IIR917424 ISM917424:ISN917424 JCI917424:JCJ917424 JME917424:JMF917424 JWA917424:JWB917424 KFW917424:KFX917424 KPS917424:KPT917424 KZO917424:KZP917424 LJK917424:LJL917424 LTG917424:LTH917424 MDC917424:MDD917424 MMY917424:MMZ917424 MWU917424:MWV917424 NGQ917424:NGR917424 NQM917424:NQN917424 OAI917424:OAJ917424 OKE917424:OKF917424 OUA917424:OUB917424 PDW917424:PDX917424 PNS917424:PNT917424 PXO917424:PXP917424 QHK917424:QHL917424 QRG917424:QRH917424 RBC917424:RBD917424 RKY917424:RKZ917424 RUU917424:RUV917424 SEQ917424:SER917424 SOM917424:SON917424 SYI917424:SYJ917424 TIE917424:TIF917424 TSA917424:TSB917424 UBW917424:UBX917424 ULS917424:ULT917424 UVO917424:UVP917424 VFK917424:VFL917424 VPG917424:VPH917424 VZC917424:VZD917424 WIY917424:WIZ917424 WSU917424:WSV917424 H982960:I982960 GI982960:GJ982960 QE982960:QF982960 AAA982960:AAB982960 AJW982960:AJX982960 ATS982960:ATT982960 BDO982960:BDP982960 BNK982960:BNL982960 BXG982960:BXH982960 CHC982960:CHD982960 CQY982960:CQZ982960 DAU982960:DAV982960 DKQ982960:DKR982960 DUM982960:DUN982960 EEI982960:EEJ982960 EOE982960:EOF982960 EYA982960:EYB982960 FHW982960:FHX982960 FRS982960:FRT982960 GBO982960:GBP982960 GLK982960:GLL982960 GVG982960:GVH982960 HFC982960:HFD982960 HOY982960:HOZ982960 HYU982960:HYV982960 IIQ982960:IIR982960 ISM982960:ISN982960 JCI982960:JCJ982960 JME982960:JMF982960 JWA982960:JWB982960 KFW982960:KFX982960 KPS982960:KPT982960 KZO982960:KZP982960 LJK982960:LJL982960 LTG982960:LTH982960 MDC982960:MDD982960 MMY982960:MMZ982960 MWU982960:MWV982960 NGQ982960:NGR982960 NQM982960:NQN982960 OAI982960:OAJ982960 OKE982960:OKF982960 OUA982960:OUB982960 PDW982960:PDX982960 PNS982960:PNT982960 PXO982960:PXP982960 QHK982960:QHL982960 QRG982960:QRH982960 RBC982960:RBD982960 RKY982960:RKZ982960 RUU982960:RUV982960 SEQ982960:SER982960 SOM982960:SON982960 SYI982960:SYJ982960 TIE982960:TIF982960 TSA982960:TSB982960 UBW982960:UBX982960 ULS982960:ULT982960 UVO982960:UVP982960 VFK982960:VFL982960 VPG982960:VPH982960 VZC982960:VZD982960 WIY982960:WIZ982960 WSU982960:WSV982960" xr:uid="{00000000-0002-0000-0A00-000004000000}">
      <formula1>"USO CONFORME,USO NO CONFORME"</formula1>
    </dataValidation>
  </dataValidations>
  <pageMargins left="0.23622047244094491" right="0.23622047244094491" top="0.74803149606299213" bottom="0.74803149606299213" header="0.31496062992125984" footer="0.31496062992125984"/>
  <pageSetup orientation="portrait" horizontalDpi="300" verticalDpi="300" r:id="rId1"/>
  <headerFooter>
    <oddHeader>&amp;CRESOLUCIÓN  &amp;F &amp;P</oddHead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A00-000005000000}">
          <x14:formula1>
            <xm:f>PARÁMETROS!$I$4:$I$5</xm:f>
          </x14:formula1>
          <xm:sqref>I8:K8</xm:sqref>
        </x14:dataValidation>
        <x14:dataValidation type="list" allowBlank="1" showInputMessage="1" showErrorMessage="1" xr:uid="{00000000-0002-0000-0A00-000006000000}">
          <x14:formula1>
            <xm:f>PARÁMETROS!$B$3:$B$4</xm:f>
          </x14:formula1>
          <xm:sqref>C12:D13</xm:sqref>
        </x14:dataValidation>
        <x14:dataValidation type="list" allowBlank="1" showInputMessage="1" showErrorMessage="1" xr:uid="{00000000-0002-0000-0A00-000007000000}">
          <x14:formula1>
            <xm:f>PARÁMETROS!$K$4:$K$5</xm:f>
          </x14:formula1>
          <xm:sqref>K45:AA45</xm:sqref>
        </x14:dataValidation>
        <x14:dataValidation type="list" allowBlank="1" showInputMessage="1" showErrorMessage="1" xr:uid="{00000000-0002-0000-0A00-000008000000}">
          <x14:formula1>
            <xm:f>PARÁMETROS!$E$109:$E$126</xm:f>
          </x14:formula1>
          <xm:sqref>Q56:AA56</xm:sqref>
        </x14:dataValidation>
        <x14:dataValidation type="list" allowBlank="1" showInputMessage="1" showErrorMessage="1" xr:uid="{00000000-0002-0000-0A00-000009000000}">
          <x14:formula1>
            <xm:f>PARÁMETROS!$Y$3:$Y$20</xm:f>
          </x14:formula1>
          <xm:sqref>P8:AA8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5:W86"/>
  <sheetViews>
    <sheetView zoomScale="150" zoomScaleNormal="150" workbookViewId="0">
      <selection activeCell="B1" sqref="B1:AD1"/>
    </sheetView>
  </sheetViews>
  <sheetFormatPr baseColWidth="10" defaultColWidth="3.7109375" defaultRowHeight="12.75"/>
  <cols>
    <col min="17" max="17" width="3.7109375" customWidth="1"/>
  </cols>
  <sheetData>
    <row r="5" spans="2:23">
      <c r="B5" s="915" t="s">
        <v>1445</v>
      </c>
      <c r="C5" s="915"/>
      <c r="D5" s="915"/>
      <c r="E5" s="915"/>
      <c r="F5" s="915"/>
      <c r="G5" s="915"/>
      <c r="H5" s="10" t="s">
        <v>1446</v>
      </c>
    </row>
    <row r="6" spans="2:23" ht="13.5">
      <c r="B6" s="10" t="s">
        <v>1447</v>
      </c>
      <c r="M6" s="342">
        <v>18</v>
      </c>
      <c r="N6" s="916" t="s">
        <v>1163</v>
      </c>
      <c r="O6" s="916"/>
      <c r="P6" s="916"/>
      <c r="Q6" s="916"/>
      <c r="R6" s="916"/>
      <c r="S6" s="916">
        <v>2019</v>
      </c>
      <c r="T6" s="916"/>
      <c r="U6" s="916"/>
    </row>
    <row r="8" spans="2:23" ht="13.5">
      <c r="B8" s="10" t="s">
        <v>1448</v>
      </c>
      <c r="P8" s="792" t="str">
        <f>+' FMT 104 TOMA DATOS'!S7</f>
        <v>Sólo Licencia para la comercialización de bebidas con contenido alcohólico</v>
      </c>
      <c r="Q8" s="792"/>
      <c r="R8" s="792"/>
      <c r="S8" s="792"/>
      <c r="T8" s="792"/>
      <c r="U8" s="792"/>
      <c r="V8" s="792"/>
      <c r="W8" s="792"/>
    </row>
    <row r="9" spans="2:23" ht="13.5">
      <c r="B9" s="10" t="s">
        <v>1449</v>
      </c>
      <c r="H9" s="790">
        <f>' FMT 104 TOMA DATOS'!H28:AD28</f>
        <v>0</v>
      </c>
      <c r="I9" s="790"/>
      <c r="J9" s="790"/>
      <c r="K9" s="790"/>
      <c r="L9" s="790"/>
      <c r="M9" s="790"/>
      <c r="N9" s="790"/>
      <c r="O9" s="790"/>
      <c r="P9" s="790"/>
      <c r="Q9" s="790"/>
      <c r="R9" s="790"/>
      <c r="S9" s="790"/>
      <c r="T9" s="790"/>
      <c r="U9" s="790"/>
      <c r="V9" s="790"/>
      <c r="W9" s="790"/>
    </row>
    <row r="11" spans="2:23">
      <c r="B11" s="919" t="s">
        <v>1450</v>
      </c>
      <c r="C11" s="919"/>
      <c r="D11" s="919"/>
      <c r="E11" s="919"/>
      <c r="F11" s="919"/>
      <c r="G11" s="919"/>
      <c r="H11" s="919"/>
      <c r="I11" s="919"/>
      <c r="J11" s="919"/>
      <c r="K11" s="919"/>
      <c r="L11" s="919"/>
      <c r="M11" s="919"/>
      <c r="N11" s="919"/>
      <c r="O11" s="919"/>
      <c r="P11" s="919"/>
      <c r="Q11" s="919"/>
      <c r="R11" s="919"/>
      <c r="S11" s="919"/>
      <c r="T11" s="919"/>
      <c r="U11" s="919"/>
      <c r="V11" s="919"/>
      <c r="W11" s="919"/>
    </row>
    <row r="13" spans="2:23" ht="13.5">
      <c r="B13" s="43" t="s">
        <v>1451</v>
      </c>
      <c r="E13" s="10" t="s">
        <v>1452</v>
      </c>
      <c r="G13" s="917">
        <v>43474</v>
      </c>
      <c r="H13" s="917"/>
      <c r="I13" s="917"/>
      <c r="J13" s="917"/>
      <c r="K13" s="792">
        <f>+' FMT 104 TOMA DATOS'!I10</f>
        <v>0</v>
      </c>
      <c r="L13" s="792"/>
      <c r="M13" s="792"/>
      <c r="N13" s="792"/>
      <c r="O13" s="792"/>
      <c r="P13" s="792"/>
      <c r="Q13" s="792"/>
      <c r="R13" s="792"/>
      <c r="S13" s="792"/>
      <c r="T13" s="792"/>
      <c r="U13" s="792"/>
      <c r="V13" s="792"/>
      <c r="W13" s="792"/>
    </row>
    <row r="14" spans="2:23" ht="13.5">
      <c r="B14" s="10" t="s">
        <v>1453</v>
      </c>
      <c r="H14" s="791">
        <f>+' FMT 104 TOMA DATOS'!H11:L11</f>
        <v>0</v>
      </c>
      <c r="I14" s="791"/>
      <c r="J14" s="791"/>
      <c r="K14" s="791"/>
      <c r="L14" s="791"/>
      <c r="M14" s="10" t="s">
        <v>1454</v>
      </c>
      <c r="Q14" s="792" t="str">
        <f>+' FMT 104 TOMA DATOS'!R11</f>
        <v>Representante Legal</v>
      </c>
      <c r="R14" s="792"/>
      <c r="S14" s="792"/>
      <c r="T14" s="792"/>
      <c r="U14" s="792"/>
      <c r="V14" s="792"/>
      <c r="W14" s="792"/>
    </row>
    <row r="15" spans="2:23" ht="13.5" customHeight="1">
      <c r="B15" s="10" t="s">
        <v>1455</v>
      </c>
      <c r="G15" s="792">
        <f>+' FMT 104 TOMA DATOS'!M12</f>
        <v>0</v>
      </c>
      <c r="H15" s="792"/>
      <c r="I15" s="792"/>
      <c r="J15" s="792"/>
      <c r="K15" s="792"/>
      <c r="L15" s="792"/>
      <c r="M15" s="792"/>
      <c r="N15" s="792"/>
      <c r="O15" s="792"/>
      <c r="P15" s="792"/>
      <c r="Q15" s="792"/>
      <c r="R15" s="792"/>
      <c r="S15" s="792"/>
      <c r="T15" s="792"/>
      <c r="U15" s="792"/>
      <c r="V15" s="792"/>
      <c r="W15" s="792"/>
    </row>
    <row r="16" spans="2:23" ht="13.5" customHeight="1">
      <c r="B16" s="10" t="s">
        <v>1456</v>
      </c>
      <c r="G16" s="342"/>
      <c r="H16" s="342"/>
      <c r="I16" s="342"/>
      <c r="J16" s="342"/>
      <c r="K16" s="342"/>
      <c r="L16" s="342"/>
      <c r="M16" s="342"/>
      <c r="N16" s="342"/>
      <c r="O16" s="342"/>
      <c r="P16" s="342"/>
      <c r="Q16" s="342"/>
      <c r="R16" s="342"/>
      <c r="S16" s="342"/>
      <c r="T16" s="342"/>
      <c r="U16" s="342"/>
      <c r="V16" s="342"/>
      <c r="W16" s="342"/>
    </row>
    <row r="17" spans="2:23" ht="13.5">
      <c r="B17" s="790">
        <f>+H9</f>
        <v>0</v>
      </c>
      <c r="C17" s="790"/>
      <c r="D17" s="790"/>
      <c r="E17" s="790"/>
      <c r="F17" s="790"/>
      <c r="G17" s="790"/>
      <c r="H17" s="790"/>
      <c r="I17" s="790"/>
      <c r="J17" s="790"/>
      <c r="K17" s="790"/>
      <c r="L17" s="790"/>
      <c r="M17" s="790"/>
      <c r="N17" s="790"/>
      <c r="O17" s="790"/>
      <c r="P17" s="790"/>
      <c r="Q17" s="790"/>
      <c r="R17" s="790"/>
      <c r="S17" s="790"/>
      <c r="T17" s="790"/>
      <c r="U17" s="790"/>
      <c r="V17" s="790"/>
      <c r="W17" s="790"/>
    </row>
    <row r="18" spans="2:23">
      <c r="B18" s="10" t="s">
        <v>1457</v>
      </c>
      <c r="F18" s="920" t="str">
        <f>+' FMT 104 TOMA DATOS'!H38</f>
        <v>150 este CCSS</v>
      </c>
      <c r="G18" s="920"/>
      <c r="H18" s="920"/>
      <c r="I18" s="920"/>
      <c r="J18" s="920"/>
      <c r="K18" s="920"/>
      <c r="L18" s="920"/>
      <c r="M18" s="920"/>
      <c r="N18" s="920"/>
      <c r="O18" s="920"/>
      <c r="P18" s="920"/>
      <c r="Q18" s="920"/>
      <c r="R18" s="920"/>
      <c r="S18" s="920"/>
      <c r="T18" s="920"/>
      <c r="U18" s="920"/>
      <c r="V18" s="920"/>
      <c r="W18" s="920"/>
    </row>
    <row r="19" spans="2:23">
      <c r="B19" s="10"/>
      <c r="F19" s="920"/>
      <c r="G19" s="920"/>
      <c r="H19" s="920"/>
      <c r="I19" s="920"/>
      <c r="J19" s="920"/>
      <c r="K19" s="920"/>
      <c r="L19" s="920"/>
      <c r="M19" s="920"/>
      <c r="N19" s="920"/>
      <c r="O19" s="920"/>
      <c r="P19" s="920"/>
      <c r="Q19" s="920"/>
      <c r="R19" s="920"/>
      <c r="S19" s="920"/>
      <c r="T19" s="920"/>
      <c r="U19" s="920"/>
      <c r="V19" s="920"/>
      <c r="W19" s="920"/>
    </row>
    <row r="20" spans="2:23" ht="13.5">
      <c r="B20" s="10" t="s">
        <v>1458</v>
      </c>
      <c r="D20" s="792">
        <f>+' FMT 104 TOMA DATOS'!E37</f>
        <v>0</v>
      </c>
      <c r="E20" s="792"/>
      <c r="F20" s="792"/>
      <c r="G20" s="792"/>
      <c r="H20" s="792"/>
      <c r="I20" s="792"/>
      <c r="J20" s="792"/>
      <c r="K20" s="10"/>
    </row>
    <row r="21" spans="2:23">
      <c r="B21" s="10"/>
    </row>
    <row r="22" spans="2:23">
      <c r="B22" s="43" t="s">
        <v>1459</v>
      </c>
      <c r="E22" s="10" t="s">
        <v>1460</v>
      </c>
    </row>
    <row r="24" spans="2:23">
      <c r="B24" s="10" t="s">
        <v>1461</v>
      </c>
    </row>
    <row r="25" spans="2:23" ht="13.5">
      <c r="B25" s="10" t="s">
        <v>1462</v>
      </c>
      <c r="I25" s="916">
        <v>1548888</v>
      </c>
      <c r="J25" s="916"/>
      <c r="K25" s="916"/>
      <c r="L25" s="916"/>
      <c r="M25" s="10" t="s">
        <v>1463</v>
      </c>
      <c r="N25" s="917">
        <v>43473</v>
      </c>
      <c r="O25" s="917"/>
      <c r="P25" s="917"/>
      <c r="Q25" s="917"/>
      <c r="R25" s="10" t="s">
        <v>1464</v>
      </c>
      <c r="S25" s="918">
        <v>50000</v>
      </c>
      <c r="T25" s="918"/>
      <c r="U25" s="918"/>
      <c r="V25" s="918"/>
      <c r="W25" s="918"/>
    </row>
    <row r="26" spans="2:23">
      <c r="B26" s="10" t="s">
        <v>1465</v>
      </c>
    </row>
    <row r="27" spans="2:23">
      <c r="B27" s="10" t="s">
        <v>1466</v>
      </c>
    </row>
    <row r="28" spans="2:23">
      <c r="B28" s="10" t="s">
        <v>1467</v>
      </c>
    </row>
    <row r="30" spans="2:23">
      <c r="B30" s="919" t="s">
        <v>1468</v>
      </c>
      <c r="C30" s="919"/>
      <c r="D30" s="919"/>
      <c r="E30" s="919"/>
      <c r="F30" s="919"/>
      <c r="G30" s="919"/>
      <c r="H30" s="919"/>
      <c r="I30" s="919"/>
      <c r="J30" s="919"/>
      <c r="K30" s="919"/>
      <c r="L30" s="919"/>
      <c r="M30" s="919"/>
      <c r="N30" s="919"/>
      <c r="O30" s="919"/>
      <c r="P30" s="919"/>
      <c r="Q30" s="919"/>
      <c r="R30" s="919"/>
      <c r="S30" s="919"/>
      <c r="T30" s="919"/>
      <c r="U30" s="919"/>
      <c r="V30" s="919"/>
      <c r="W30" s="919"/>
    </row>
    <row r="32" spans="2:23">
      <c r="B32" s="43" t="s">
        <v>1451</v>
      </c>
      <c r="E32" s="10" t="s">
        <v>1469</v>
      </c>
    </row>
    <row r="33" spans="2:20">
      <c r="B33" s="10" t="s">
        <v>1470</v>
      </c>
    </row>
    <row r="34" spans="2:20">
      <c r="B34" t="s">
        <v>1471</v>
      </c>
    </row>
    <row r="36" spans="2:20">
      <c r="B36" s="43" t="s">
        <v>1459</v>
      </c>
      <c r="E36" s="10" t="s">
        <v>1472</v>
      </c>
    </row>
    <row r="37" spans="2:20" ht="13.5">
      <c r="B37" s="10" t="s">
        <v>1473</v>
      </c>
      <c r="Q37" s="916">
        <v>5610</v>
      </c>
      <c r="R37" s="916"/>
      <c r="S37" s="916"/>
      <c r="T37" s="10" t="s">
        <v>1474</v>
      </c>
    </row>
    <row r="38" spans="2:20" ht="13.5">
      <c r="B38" s="10" t="s">
        <v>1475</v>
      </c>
      <c r="C38" s="342" t="s">
        <v>740</v>
      </c>
      <c r="D38" s="10" t="s">
        <v>1476</v>
      </c>
      <c r="N38" s="342">
        <v>1</v>
      </c>
      <c r="O38" s="10" t="s">
        <v>1477</v>
      </c>
    </row>
    <row r="40" spans="2:20">
      <c r="B40" s="43" t="s">
        <v>1478</v>
      </c>
      <c r="E40" s="10" t="s">
        <v>1479</v>
      </c>
    </row>
    <row r="41" spans="2:20">
      <c r="B41" s="10" t="s">
        <v>1480</v>
      </c>
    </row>
    <row r="42" spans="2:20">
      <c r="B42" s="10" t="s">
        <v>1481</v>
      </c>
    </row>
    <row r="43" spans="2:20">
      <c r="B43" s="10" t="s">
        <v>1482</v>
      </c>
    </row>
    <row r="44" spans="2:20">
      <c r="B44" t="s">
        <v>1483</v>
      </c>
    </row>
    <row r="46" spans="2:20">
      <c r="B46" s="43" t="s">
        <v>1484</v>
      </c>
      <c r="E46" s="10" t="s">
        <v>1485</v>
      </c>
    </row>
    <row r="47" spans="2:20">
      <c r="B47" s="10" t="s">
        <v>1486</v>
      </c>
    </row>
    <row r="48" spans="2:20">
      <c r="B48" s="10" t="s">
        <v>1487</v>
      </c>
    </row>
    <row r="50" spans="2:23">
      <c r="B50" s="43" t="s">
        <v>1488</v>
      </c>
      <c r="E50" s="10" t="s">
        <v>1489</v>
      </c>
    </row>
    <row r="51" spans="2:23">
      <c r="B51" s="10" t="s">
        <v>1490</v>
      </c>
    </row>
    <row r="52" spans="2:23">
      <c r="B52" s="10" t="s">
        <v>1491</v>
      </c>
    </row>
    <row r="60" spans="2:23">
      <c r="B60" s="921" t="s">
        <v>1492</v>
      </c>
      <c r="C60" s="919"/>
      <c r="D60" s="919"/>
      <c r="E60" s="919"/>
      <c r="F60" s="919"/>
      <c r="G60" s="919"/>
      <c r="H60" s="919"/>
      <c r="I60" s="919"/>
      <c r="J60" s="919"/>
      <c r="K60" s="919"/>
      <c r="L60" s="919"/>
      <c r="M60" s="919"/>
      <c r="N60" s="919"/>
      <c r="O60" s="919"/>
      <c r="P60" s="919"/>
      <c r="Q60" s="919"/>
      <c r="R60" s="919"/>
      <c r="S60" s="919"/>
      <c r="T60" s="919"/>
      <c r="U60" s="919"/>
      <c r="V60" s="919"/>
      <c r="W60" s="919"/>
    </row>
    <row r="62" spans="2:23">
      <c r="B62" s="10" t="s">
        <v>1493</v>
      </c>
    </row>
    <row r="63" spans="2:23">
      <c r="B63" s="10" t="s">
        <v>1494</v>
      </c>
    </row>
    <row r="64" spans="2:23">
      <c r="B64" s="10" t="s">
        <v>1495</v>
      </c>
    </row>
    <row r="65" spans="2:23">
      <c r="B65" s="10" t="s">
        <v>1496</v>
      </c>
    </row>
    <row r="66" spans="2:23">
      <c r="B66" t="s">
        <v>1497</v>
      </c>
    </row>
    <row r="68" spans="2:23">
      <c r="B68" s="10" t="s">
        <v>1498</v>
      </c>
    </row>
    <row r="69" spans="2:23" ht="13.5">
      <c r="B69" s="916">
        <f>' FMT 104 TOMA DATOS'!L29</f>
        <v>0</v>
      </c>
      <c r="C69" s="916"/>
      <c r="D69" s="916"/>
      <c r="E69" s="916"/>
      <c r="F69" s="916"/>
      <c r="G69" s="916"/>
      <c r="H69" s="916"/>
      <c r="I69" s="916"/>
      <c r="J69" s="916"/>
      <c r="K69" s="916"/>
      <c r="L69" s="916"/>
      <c r="M69" s="916"/>
      <c r="N69" s="916"/>
      <c r="O69" s="916"/>
      <c r="P69" s="916"/>
      <c r="Q69" s="916"/>
      <c r="R69" s="916"/>
      <c r="S69" s="916"/>
      <c r="T69" s="10" t="s">
        <v>1464</v>
      </c>
      <c r="U69" s="343">
        <f>+N38</f>
        <v>1</v>
      </c>
      <c r="V69" s="10" t="s">
        <v>1499</v>
      </c>
    </row>
    <row r="70" spans="2:23">
      <c r="B70" s="10" t="s">
        <v>1500</v>
      </c>
    </row>
    <row r="71" spans="2:23">
      <c r="B71" s="10" t="s">
        <v>1501</v>
      </c>
    </row>
    <row r="74" spans="2:23">
      <c r="B74" s="922" t="s">
        <v>719</v>
      </c>
      <c r="C74" s="922"/>
      <c r="D74" s="922"/>
      <c r="E74" s="922"/>
      <c r="F74" s="922"/>
      <c r="G74" s="922"/>
      <c r="H74" s="922"/>
      <c r="I74" s="922"/>
      <c r="J74" s="922"/>
      <c r="K74" s="922"/>
      <c r="L74" s="922"/>
      <c r="M74" s="922" t="s">
        <v>715</v>
      </c>
      <c r="N74" s="922"/>
      <c r="O74" s="922"/>
      <c r="P74" s="922"/>
      <c r="Q74" s="922"/>
      <c r="R74" s="922"/>
      <c r="S74" s="922"/>
      <c r="T74" s="922"/>
      <c r="U74" s="922"/>
      <c r="V74" s="922"/>
      <c r="W74" s="922"/>
    </row>
    <row r="75" spans="2:23">
      <c r="B75" s="919" t="s">
        <v>1502</v>
      </c>
      <c r="C75" s="919"/>
      <c r="D75" s="919"/>
      <c r="E75" s="919"/>
      <c r="F75" s="919"/>
      <c r="G75" s="919"/>
      <c r="H75" s="919"/>
      <c r="I75" s="919"/>
      <c r="J75" s="919"/>
      <c r="K75" s="919"/>
      <c r="L75" s="919"/>
      <c r="M75" s="919" t="s">
        <v>1503</v>
      </c>
      <c r="N75" s="919"/>
      <c r="O75" s="919"/>
      <c r="P75" s="919"/>
      <c r="Q75" s="919"/>
      <c r="R75" s="919"/>
      <c r="S75" s="919"/>
      <c r="T75" s="919"/>
      <c r="U75" s="919"/>
      <c r="V75" s="919"/>
      <c r="W75" s="919"/>
    </row>
    <row r="77" spans="2:23">
      <c r="B77" s="10"/>
    </row>
    <row r="85" spans="2:2">
      <c r="B85" s="10"/>
    </row>
    <row r="86" spans="2:2">
      <c r="B86" s="10"/>
    </row>
  </sheetData>
  <mergeCells count="25">
    <mergeCell ref="B75:L75"/>
    <mergeCell ref="M75:W75"/>
    <mergeCell ref="P8:W8"/>
    <mergeCell ref="F18:W19"/>
    <mergeCell ref="B30:W30"/>
    <mergeCell ref="Q37:S37"/>
    <mergeCell ref="B60:W60"/>
    <mergeCell ref="B69:S69"/>
    <mergeCell ref="B74:L74"/>
    <mergeCell ref="M74:W74"/>
    <mergeCell ref="B5:G5"/>
    <mergeCell ref="G15:W15"/>
    <mergeCell ref="B17:W17"/>
    <mergeCell ref="I25:L25"/>
    <mergeCell ref="N25:Q25"/>
    <mergeCell ref="S25:W25"/>
    <mergeCell ref="H14:L14"/>
    <mergeCell ref="Q14:W14"/>
    <mergeCell ref="D20:J20"/>
    <mergeCell ref="H9:W9"/>
    <mergeCell ref="B11:W11"/>
    <mergeCell ref="G13:J13"/>
    <mergeCell ref="K13:W13"/>
    <mergeCell ref="N6:R6"/>
    <mergeCell ref="S6:U6"/>
  </mergeCells>
  <pageMargins left="0.70866141732283472" right="0.70866141732283472" top="0.74803149606299213" bottom="0.74803149606299213" header="0.31496062992125984" footer="0.31496062992125984"/>
  <pageSetup orientation="portrait" r:id="rId1"/>
  <headerFooter>
    <oddHeader>&amp;L&amp;G&amp;C
&amp;RMINISTERIO DE SALUD
DIRECCION AREA RECTORA DE SALUD TILARÁN
EQUIPO REGULACION DE LA SALUD
TELEFONO 2695-5032</oddHeader>
    <oddFooter>&amp;L&amp;F  &amp;P</oddFooter>
  </headerFooter>
  <drawing r:id="rId2"/>
  <legacyDrawingHF r:id="rId3"/>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B00-000000000000}">
          <x14:formula1>
            <xm:f>PARÁMETROS!$I$633:$I$663</xm:f>
          </x14:formula1>
          <xm:sqref>M6</xm:sqref>
        </x14:dataValidation>
        <x14:dataValidation type="list" allowBlank="1" showInputMessage="1" showErrorMessage="1" xr:uid="{00000000-0002-0000-0B00-000001000000}">
          <x14:formula1>
            <xm:f>PARÁMETROS!$H$633:$H$644</xm:f>
          </x14:formula1>
          <xm:sqref>N6</xm:sqref>
        </x14:dataValidation>
        <x14:dataValidation type="list" allowBlank="1" showInputMessage="1" showErrorMessage="1" xr:uid="{00000000-0002-0000-0B00-000002000000}">
          <x14:formula1>
            <xm:f>PARÁMETROS!$J$633:$J$645</xm:f>
          </x14:formula1>
          <xm:sqref>S6</xm:sqref>
        </x14:dataValidation>
        <x14:dataValidation type="list" allowBlank="1" showInputMessage="1" showErrorMessage="1" xr:uid="{00000000-0002-0000-0B00-000003000000}">
          <x14:formula1>
            <xm:f>PARÁMETROS!$E$127:$E$134</xm:f>
          </x14:formula1>
          <xm:sqref>B74:L74</xm:sqref>
        </x14:dataValidation>
        <x14:dataValidation type="list" allowBlank="1" showInputMessage="1" showErrorMessage="1" xr:uid="{00000000-0002-0000-0B00-000004000000}">
          <x14:formula1>
            <xm:f>PARÁMETROS!$E$127:$E$135</xm:f>
          </x14:formula1>
          <xm:sqref>M74:W74</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W64"/>
  <sheetViews>
    <sheetView zoomScale="150" zoomScaleNormal="150" workbookViewId="0">
      <selection activeCell="B1" sqref="B1:AD1"/>
    </sheetView>
  </sheetViews>
  <sheetFormatPr baseColWidth="10" defaultColWidth="3.7109375" defaultRowHeight="12.75"/>
  <cols>
    <col min="17" max="17" width="3.7109375" customWidth="1"/>
  </cols>
  <sheetData>
    <row r="1" spans="2:23" ht="13.5" thickBot="1"/>
    <row r="2" spans="2:23">
      <c r="B2" s="924" t="s">
        <v>1504</v>
      </c>
      <c r="C2" s="925"/>
      <c r="D2" s="925"/>
      <c r="E2" s="925"/>
      <c r="F2" s="925"/>
      <c r="G2" s="925"/>
      <c r="H2" s="925"/>
      <c r="I2" s="925"/>
      <c r="J2" s="925"/>
      <c r="K2" s="925"/>
      <c r="L2" s="925"/>
      <c r="M2" s="925"/>
      <c r="N2" s="925"/>
      <c r="O2" s="925"/>
      <c r="P2" s="925"/>
      <c r="Q2" s="925"/>
      <c r="R2" s="925"/>
      <c r="S2" s="925"/>
      <c r="T2" s="925"/>
      <c r="U2" s="925"/>
      <c r="V2" s="925"/>
      <c r="W2" s="926"/>
    </row>
    <row r="3" spans="2:23">
      <c r="B3" s="927" t="s">
        <v>1505</v>
      </c>
      <c r="C3" s="788"/>
      <c r="D3" s="788"/>
      <c r="E3" s="788"/>
      <c r="F3" s="788"/>
      <c r="G3" s="788"/>
      <c r="H3" s="788"/>
      <c r="I3" s="788"/>
      <c r="J3" s="788"/>
      <c r="K3" s="788"/>
      <c r="L3" s="788"/>
      <c r="M3" s="788"/>
      <c r="N3" s="788"/>
      <c r="O3" s="788"/>
      <c r="P3" s="788"/>
      <c r="Q3" s="788"/>
      <c r="R3" s="788"/>
      <c r="S3" s="788"/>
      <c r="T3" s="788"/>
      <c r="U3" s="788"/>
      <c r="V3" s="788"/>
      <c r="W3" s="789"/>
    </row>
    <row r="4" spans="2:23" ht="13.5">
      <c r="B4" s="345" t="s">
        <v>1506</v>
      </c>
      <c r="M4" s="928">
        <v>262</v>
      </c>
      <c r="N4" s="928"/>
      <c r="O4" s="916">
        <v>2019</v>
      </c>
      <c r="P4" s="916"/>
      <c r="Q4" s="158"/>
      <c r="W4" s="47"/>
    </row>
    <row r="5" spans="2:23">
      <c r="B5" s="151"/>
      <c r="W5" s="47"/>
    </row>
    <row r="6" spans="2:23">
      <c r="B6" s="787" t="s">
        <v>1507</v>
      </c>
      <c r="C6" s="788"/>
      <c r="D6" s="788"/>
      <c r="E6" s="788"/>
      <c r="F6" s="788"/>
      <c r="G6" s="788"/>
      <c r="H6" s="788"/>
      <c r="I6" s="788"/>
      <c r="J6" s="788"/>
      <c r="K6" s="788"/>
      <c r="L6" s="788"/>
      <c r="M6" s="788"/>
      <c r="N6" s="788"/>
      <c r="O6" s="788"/>
      <c r="P6" s="788"/>
      <c r="Q6" s="788"/>
      <c r="R6" s="788"/>
      <c r="S6" s="788"/>
      <c r="T6" s="788"/>
      <c r="U6" s="788"/>
      <c r="V6" s="788"/>
      <c r="W6" s="789"/>
    </row>
    <row r="7" spans="2:23">
      <c r="B7" s="787" t="s">
        <v>1508</v>
      </c>
      <c r="C7" s="788"/>
      <c r="D7" s="788"/>
      <c r="E7" s="788"/>
      <c r="F7" s="788"/>
      <c r="G7" s="788"/>
      <c r="H7" s="788"/>
      <c r="I7" s="788"/>
      <c r="J7" s="788"/>
      <c r="K7" s="788"/>
      <c r="L7" s="788"/>
      <c r="M7" s="788"/>
      <c r="N7" s="788"/>
      <c r="O7" s="788"/>
      <c r="P7" s="788"/>
      <c r="Q7" s="788"/>
      <c r="R7" s="788"/>
      <c r="S7" s="788"/>
      <c r="T7" s="788"/>
      <c r="U7" s="788"/>
      <c r="V7" s="788"/>
      <c r="W7" s="789"/>
    </row>
    <row r="8" spans="2:23">
      <c r="B8" s="338"/>
      <c r="C8" s="44"/>
      <c r="D8" s="44"/>
      <c r="E8" s="44"/>
      <c r="F8" s="44"/>
      <c r="G8" s="44"/>
      <c r="H8" s="44"/>
      <c r="I8" s="44"/>
      <c r="J8" s="44"/>
      <c r="K8" s="44"/>
      <c r="L8" s="44"/>
      <c r="M8" s="44"/>
      <c r="N8" s="44"/>
      <c r="O8" s="44"/>
      <c r="P8" s="44"/>
      <c r="Q8" s="44"/>
      <c r="R8" s="44"/>
      <c r="S8" s="44"/>
      <c r="T8" s="44"/>
      <c r="U8" s="44"/>
      <c r="V8" s="44"/>
      <c r="W8" s="339"/>
    </row>
    <row r="9" spans="2:23">
      <c r="B9" s="346" t="s">
        <v>1509</v>
      </c>
      <c r="C9" s="44"/>
      <c r="D9" s="44"/>
      <c r="E9" s="44"/>
      <c r="F9" s="44"/>
      <c r="G9" s="44"/>
      <c r="H9" s="44"/>
      <c r="I9" s="44"/>
      <c r="J9" s="44"/>
      <c r="K9" s="44"/>
      <c r="L9" s="44"/>
      <c r="M9" s="44"/>
      <c r="N9" s="44"/>
      <c r="O9" s="44"/>
      <c r="P9" s="44"/>
      <c r="Q9" s="44"/>
      <c r="R9" s="44"/>
      <c r="S9" s="44"/>
      <c r="T9" s="44"/>
      <c r="U9" s="44"/>
      <c r="V9" s="44"/>
      <c r="W9" s="339"/>
    </row>
    <row r="10" spans="2:23">
      <c r="B10" s="346" t="s">
        <v>1510</v>
      </c>
      <c r="C10" s="44"/>
      <c r="D10" s="44"/>
      <c r="E10" s="44"/>
      <c r="F10" s="44"/>
      <c r="G10" s="44"/>
      <c r="H10" s="44"/>
      <c r="I10" s="44"/>
      <c r="J10" s="44"/>
      <c r="K10" s="44"/>
      <c r="L10" s="44"/>
      <c r="M10" s="44"/>
      <c r="N10" s="44"/>
      <c r="O10" s="44"/>
      <c r="P10" s="44"/>
      <c r="Q10" s="44"/>
      <c r="R10" s="44"/>
      <c r="S10" s="44"/>
      <c r="T10" s="44"/>
      <c r="U10" s="44"/>
      <c r="V10" s="44"/>
      <c r="W10" s="339"/>
    </row>
    <row r="11" spans="2:23">
      <c r="B11" s="346" t="s">
        <v>1511</v>
      </c>
      <c r="C11" s="44"/>
      <c r="D11" s="44"/>
      <c r="E11" s="44"/>
      <c r="F11" s="44"/>
      <c r="G11" s="44"/>
      <c r="H11" s="44"/>
      <c r="I11" s="44"/>
      <c r="J11" s="44"/>
      <c r="K11" s="44"/>
      <c r="L11" s="44"/>
      <c r="M11" s="44"/>
      <c r="N11" s="44"/>
      <c r="O11" s="44"/>
      <c r="P11" s="44"/>
      <c r="Q11" s="44"/>
      <c r="R11" s="44"/>
      <c r="S11" s="44"/>
      <c r="T11" s="44"/>
      <c r="U11" s="44"/>
      <c r="V11" s="44"/>
      <c r="W11" s="339"/>
    </row>
    <row r="12" spans="2:23">
      <c r="B12" s="346" t="s">
        <v>1512</v>
      </c>
      <c r="C12" s="44"/>
      <c r="D12" s="44"/>
      <c r="E12" s="44"/>
      <c r="F12" s="44"/>
      <c r="G12" s="44"/>
      <c r="H12" s="44"/>
      <c r="I12" s="44"/>
      <c r="J12" s="44"/>
      <c r="K12" s="44"/>
      <c r="L12" s="44"/>
      <c r="M12" s="44"/>
      <c r="N12" s="44"/>
      <c r="O12" s="44"/>
      <c r="P12" s="44"/>
      <c r="Q12" s="44"/>
      <c r="R12" s="44"/>
      <c r="S12" s="44"/>
      <c r="T12" s="44"/>
      <c r="U12" s="44"/>
      <c r="V12" s="44"/>
      <c r="W12" s="339"/>
    </row>
    <row r="13" spans="2:23">
      <c r="B13" s="338"/>
      <c r="C13" s="44"/>
      <c r="D13" s="44"/>
      <c r="E13" s="44"/>
      <c r="F13" s="44"/>
      <c r="G13" s="44"/>
      <c r="H13" s="44"/>
      <c r="I13" s="44"/>
      <c r="J13" s="44"/>
      <c r="K13" s="44"/>
      <c r="L13" s="44"/>
      <c r="M13" s="44"/>
      <c r="N13" s="44"/>
      <c r="O13" s="44"/>
      <c r="P13" s="44"/>
      <c r="Q13" s="44"/>
      <c r="R13" s="44"/>
      <c r="S13" s="44"/>
      <c r="T13" s="44"/>
      <c r="U13" s="44"/>
      <c r="V13" s="44"/>
      <c r="W13" s="339"/>
    </row>
    <row r="14" spans="2:23" ht="18.75">
      <c r="B14" s="929">
        <f>+' FMT 104 TOMA DATOS'!H28</f>
        <v>0</v>
      </c>
      <c r="C14" s="930"/>
      <c r="D14" s="930"/>
      <c r="E14" s="930"/>
      <c r="F14" s="930"/>
      <c r="G14" s="930"/>
      <c r="H14" s="930"/>
      <c r="I14" s="930"/>
      <c r="J14" s="930"/>
      <c r="K14" s="930"/>
      <c r="L14" s="930"/>
      <c r="M14" s="930"/>
      <c r="N14" s="930"/>
      <c r="O14" s="930"/>
      <c r="P14" s="930"/>
      <c r="Q14" s="930"/>
      <c r="R14" s="930"/>
      <c r="S14" s="930"/>
      <c r="T14" s="930"/>
      <c r="U14" s="930"/>
      <c r="V14" s="930"/>
      <c r="W14" s="931"/>
    </row>
    <row r="15" spans="2:23">
      <c r="B15" s="787" t="s">
        <v>1513</v>
      </c>
      <c r="C15" s="785"/>
      <c r="D15" s="785"/>
      <c r="E15" s="785"/>
      <c r="F15" s="785"/>
      <c r="G15" s="785"/>
      <c r="H15" s="785"/>
      <c r="I15" s="785"/>
      <c r="J15" s="785"/>
      <c r="K15" s="785"/>
      <c r="L15" s="785"/>
      <c r="M15" s="785"/>
      <c r="N15" s="785"/>
      <c r="O15" s="785"/>
      <c r="P15" s="785"/>
      <c r="Q15" s="785"/>
      <c r="R15" s="785"/>
      <c r="S15" s="785"/>
      <c r="T15" s="785"/>
      <c r="U15" s="785"/>
      <c r="V15" s="785"/>
      <c r="W15" s="786"/>
    </row>
    <row r="16" spans="2:23">
      <c r="B16" s="338"/>
      <c r="C16" s="44"/>
      <c r="D16" s="44"/>
      <c r="E16" s="44"/>
      <c r="F16" s="44"/>
      <c r="G16" s="44"/>
      <c r="H16" s="44"/>
      <c r="I16" s="44"/>
      <c r="J16" s="44"/>
      <c r="K16" s="44"/>
      <c r="L16" s="44"/>
      <c r="M16" s="44"/>
      <c r="N16" s="44"/>
      <c r="O16" s="44"/>
      <c r="P16" s="44"/>
      <c r="Q16" s="44"/>
      <c r="R16" s="44"/>
      <c r="S16" s="44"/>
      <c r="T16" s="44"/>
      <c r="U16" s="44"/>
      <c r="V16" s="44"/>
      <c r="W16" s="339"/>
    </row>
    <row r="17" spans="2:23" ht="13.5">
      <c r="B17" s="347" t="s">
        <v>1514</v>
      </c>
      <c r="C17" s="44"/>
      <c r="D17" s="44"/>
      <c r="E17" s="44"/>
      <c r="F17" s="44"/>
      <c r="G17" s="923" t="s">
        <v>1515</v>
      </c>
      <c r="H17" s="923"/>
      <c r="I17" s="923"/>
      <c r="J17" s="923"/>
      <c r="K17" s="923"/>
      <c r="L17" s="923"/>
      <c r="M17" s="923"/>
      <c r="N17" s="923"/>
      <c r="O17" s="923"/>
      <c r="P17" s="923"/>
      <c r="Q17" s="923"/>
      <c r="R17" s="923"/>
      <c r="S17" s="923"/>
      <c r="T17" s="923"/>
      <c r="U17" s="923"/>
      <c r="V17" s="923"/>
      <c r="W17" s="932"/>
    </row>
    <row r="18" spans="2:23" ht="13.5">
      <c r="B18" s="347" t="s">
        <v>1516</v>
      </c>
      <c r="C18" s="44"/>
      <c r="D18" s="44"/>
      <c r="E18" s="44"/>
      <c r="F18" s="44"/>
      <c r="G18" s="923">
        <v>0</v>
      </c>
      <c r="H18" s="923"/>
      <c r="I18" s="923"/>
      <c r="J18" s="923"/>
      <c r="K18" s="923"/>
      <c r="L18" s="923"/>
      <c r="M18" s="923"/>
      <c r="N18" s="923"/>
      <c r="O18" s="923"/>
      <c r="P18" s="923"/>
      <c r="Q18" s="44"/>
      <c r="R18" s="44"/>
      <c r="S18" s="44"/>
      <c r="T18" s="44"/>
      <c r="U18" s="44"/>
      <c r="V18" s="44"/>
      <c r="W18" s="339"/>
    </row>
    <row r="19" spans="2:23" ht="13.5">
      <c r="B19" s="347" t="s">
        <v>1517</v>
      </c>
      <c r="C19" s="44"/>
      <c r="D19" s="44"/>
      <c r="E19" s="44"/>
      <c r="F19" s="44"/>
      <c r="G19" s="44"/>
      <c r="H19" s="44"/>
      <c r="I19" s="916">
        <v>0</v>
      </c>
      <c r="J19" s="916"/>
      <c r="K19" s="916"/>
      <c r="L19" s="916"/>
      <c r="M19" s="916"/>
      <c r="N19" s="916"/>
      <c r="O19" s="916"/>
      <c r="P19" s="916"/>
      <c r="Q19" s="916"/>
      <c r="R19" s="916"/>
      <c r="S19" s="916"/>
      <c r="T19" s="916"/>
      <c r="U19" s="916"/>
      <c r="V19" s="916"/>
      <c r="W19" s="936"/>
    </row>
    <row r="20" spans="2:23" ht="13.5">
      <c r="B20" s="347" t="s">
        <v>1518</v>
      </c>
      <c r="C20" s="44"/>
      <c r="D20" s="44"/>
      <c r="E20" s="44"/>
      <c r="F20" s="44"/>
      <c r="G20" s="44"/>
      <c r="H20" s="44"/>
      <c r="I20" s="923" t="s">
        <v>1519</v>
      </c>
      <c r="J20" s="923"/>
      <c r="K20" s="923"/>
      <c r="L20" s="923"/>
      <c r="M20" s="923"/>
      <c r="N20" s="923"/>
      <c r="O20" s="923"/>
      <c r="P20" s="923"/>
      <c r="Q20" s="923"/>
      <c r="R20" s="923"/>
      <c r="S20" s="44"/>
      <c r="T20" s="44"/>
      <c r="U20" s="44"/>
      <c r="V20" s="44"/>
      <c r="W20" s="339"/>
    </row>
    <row r="21" spans="2:23" ht="13.5">
      <c r="B21" s="347" t="s">
        <v>1520</v>
      </c>
      <c r="C21" s="44"/>
      <c r="D21" s="44"/>
      <c r="E21" s="44"/>
      <c r="F21" s="44"/>
      <c r="G21" s="44"/>
      <c r="H21" s="916">
        <f>+'RESOLUCIÓN PSF'!B69</f>
        <v>0</v>
      </c>
      <c r="I21" s="916"/>
      <c r="J21" s="916"/>
      <c r="K21" s="916"/>
      <c r="L21" s="916"/>
      <c r="M21" s="916"/>
      <c r="N21" s="916"/>
      <c r="O21" s="916"/>
      <c r="P21" s="916"/>
      <c r="Q21" s="916"/>
      <c r="R21" s="916"/>
      <c r="S21" s="916"/>
      <c r="T21" s="916"/>
      <c r="U21" s="916"/>
      <c r="V21" s="916"/>
      <c r="W21" s="936"/>
    </row>
    <row r="22" spans="2:23">
      <c r="B22" s="347" t="s">
        <v>1521</v>
      </c>
      <c r="C22" s="44"/>
      <c r="D22" s="44"/>
      <c r="E22" s="44"/>
      <c r="F22" s="44"/>
      <c r="G22" s="44"/>
      <c r="H22" s="44"/>
      <c r="I22" s="44"/>
      <c r="J22" s="44"/>
      <c r="K22" s="44"/>
      <c r="L22" s="44"/>
      <c r="M22" s="44"/>
      <c r="N22" s="44"/>
      <c r="O22" s="44"/>
      <c r="P22" s="44"/>
      <c r="Q22" s="44"/>
      <c r="R22" s="44"/>
      <c r="S22" s="44"/>
      <c r="T22" s="44"/>
      <c r="U22" s="44"/>
      <c r="V22" s="44"/>
      <c r="W22" s="339"/>
    </row>
    <row r="23" spans="2:23" ht="12.75" customHeight="1">
      <c r="B23" s="1" t="s">
        <v>1183</v>
      </c>
      <c r="C23" s="3"/>
      <c r="D23" s="3"/>
      <c r="E23" s="940" t="s">
        <v>58</v>
      </c>
      <c r="F23" s="940"/>
      <c r="G23" s="940"/>
      <c r="H23" s="940"/>
      <c r="I23" s="940"/>
      <c r="J23" s="937" t="s">
        <v>1184</v>
      </c>
      <c r="K23" s="937"/>
      <c r="L23" s="937"/>
      <c r="M23" s="938" t="s">
        <v>66</v>
      </c>
      <c r="N23" s="938"/>
      <c r="O23" s="938"/>
      <c r="P23" s="938"/>
      <c r="Q23" s="938"/>
      <c r="R23" s="938"/>
      <c r="S23" s="938"/>
      <c r="T23" s="938"/>
      <c r="U23" s="938"/>
      <c r="V23" s="938"/>
      <c r="W23" s="939"/>
    </row>
    <row r="24" spans="2:23">
      <c r="B24" s="347" t="s">
        <v>1383</v>
      </c>
      <c r="W24" s="47"/>
    </row>
    <row r="25" spans="2:23" ht="13.5" customHeight="1">
      <c r="B25" s="933" t="str">
        <f>+' FMT 104 TOMA DATOS'!H38</f>
        <v>150 este CCSS</v>
      </c>
      <c r="C25" s="934"/>
      <c r="D25" s="934"/>
      <c r="E25" s="934"/>
      <c r="F25" s="934"/>
      <c r="G25" s="934"/>
      <c r="H25" s="934"/>
      <c r="I25" s="934"/>
      <c r="J25" s="934"/>
      <c r="K25" s="934"/>
      <c r="L25" s="934"/>
      <c r="M25" s="934"/>
      <c r="N25" s="934"/>
      <c r="O25" s="934"/>
      <c r="P25" s="934"/>
      <c r="Q25" s="934"/>
      <c r="R25" s="934"/>
      <c r="S25" s="934"/>
      <c r="T25" s="934"/>
      <c r="U25" s="934"/>
      <c r="V25" s="934"/>
      <c r="W25" s="935"/>
    </row>
    <row r="26" spans="2:23" ht="13.5" customHeight="1">
      <c r="B26" s="933"/>
      <c r="C26" s="934"/>
      <c r="D26" s="934"/>
      <c r="E26" s="934"/>
      <c r="F26" s="934"/>
      <c r="G26" s="934"/>
      <c r="H26" s="934"/>
      <c r="I26" s="934"/>
      <c r="J26" s="934"/>
      <c r="K26" s="934"/>
      <c r="L26" s="934"/>
      <c r="M26" s="934"/>
      <c r="N26" s="934"/>
      <c r="O26" s="934"/>
      <c r="P26" s="934"/>
      <c r="Q26" s="934"/>
      <c r="R26" s="934"/>
      <c r="S26" s="934"/>
      <c r="T26" s="934"/>
      <c r="U26" s="934"/>
      <c r="V26" s="934"/>
      <c r="W26" s="935"/>
    </row>
    <row r="27" spans="2:23" ht="14.25" thickBot="1">
      <c r="B27" s="348"/>
      <c r="C27" s="157"/>
      <c r="D27" s="157"/>
      <c r="E27" s="157"/>
      <c r="F27" s="157"/>
      <c r="G27" s="157"/>
      <c r="H27" s="157"/>
      <c r="I27" s="157"/>
      <c r="J27" s="157"/>
      <c r="K27" s="157"/>
      <c r="L27" s="157"/>
      <c r="M27" s="157"/>
      <c r="N27" s="157"/>
      <c r="O27" s="157"/>
      <c r="P27" s="157"/>
      <c r="Q27" s="157"/>
      <c r="R27" s="157"/>
      <c r="S27" s="157"/>
      <c r="T27" s="157"/>
      <c r="U27" s="157"/>
      <c r="V27" s="157"/>
      <c r="W27" s="349"/>
    </row>
    <row r="28" spans="2:23" ht="14.25" thickBot="1">
      <c r="B28" s="347" t="s">
        <v>1522</v>
      </c>
      <c r="F28" s="947">
        <f>+'RESOLUCIÓN PSF'!Q37</f>
        <v>5610</v>
      </c>
      <c r="G28" s="948"/>
      <c r="H28" s="948"/>
      <c r="I28" s="948"/>
      <c r="J28" s="949"/>
      <c r="O28" s="350" t="s">
        <v>1523</v>
      </c>
      <c r="T28" s="947" t="str">
        <f>+'RESOLUCIÓN PSF'!C38</f>
        <v>B</v>
      </c>
      <c r="U28" s="948"/>
      <c r="V28" s="948"/>
      <c r="W28" s="949"/>
    </row>
    <row r="29" spans="2:23">
      <c r="B29" s="151"/>
      <c r="W29" s="47"/>
    </row>
    <row r="30" spans="2:23" ht="13.5">
      <c r="B30" s="345" t="s">
        <v>1524</v>
      </c>
      <c r="L30" s="916">
        <v>7</v>
      </c>
      <c r="M30" s="916"/>
      <c r="N30" s="10" t="s">
        <v>1525</v>
      </c>
      <c r="R30" s="916" t="s">
        <v>646</v>
      </c>
      <c r="S30" s="916"/>
      <c r="T30" s="916"/>
      <c r="U30" s="916"/>
      <c r="V30" s="916"/>
      <c r="W30" s="936"/>
    </row>
    <row r="31" spans="2:23" ht="13.5">
      <c r="B31" s="345" t="s">
        <v>1526</v>
      </c>
      <c r="C31" s="916">
        <v>2019</v>
      </c>
      <c r="D31" s="916"/>
      <c r="E31" s="916"/>
      <c r="F31" s="916"/>
      <c r="G31" s="916"/>
      <c r="W31" s="47"/>
    </row>
    <row r="32" spans="2:23">
      <c r="B32" s="151"/>
      <c r="W32" s="47"/>
    </row>
    <row r="33" spans="2:23">
      <c r="B33" s="941" t="s">
        <v>1527</v>
      </c>
      <c r="C33" s="942"/>
      <c r="D33" s="942"/>
      <c r="E33" s="942"/>
      <c r="F33" s="942"/>
      <c r="G33" s="942"/>
      <c r="H33" s="942"/>
      <c r="I33" s="942"/>
      <c r="J33" s="942"/>
      <c r="K33" s="942"/>
      <c r="L33" s="942"/>
      <c r="M33" s="942"/>
      <c r="N33" s="942"/>
      <c r="O33" s="942"/>
      <c r="P33" s="942"/>
      <c r="Q33" s="942"/>
      <c r="R33" s="942"/>
      <c r="S33" s="942"/>
      <c r="T33" s="942"/>
      <c r="U33" s="942"/>
      <c r="V33" s="942"/>
      <c r="W33" s="943"/>
    </row>
    <row r="34" spans="2:23">
      <c r="B34" s="944"/>
      <c r="C34" s="942"/>
      <c r="D34" s="942"/>
      <c r="E34" s="942"/>
      <c r="F34" s="942"/>
      <c r="G34" s="942"/>
      <c r="H34" s="942"/>
      <c r="I34" s="942"/>
      <c r="J34" s="942"/>
      <c r="K34" s="942"/>
      <c r="L34" s="942"/>
      <c r="M34" s="942"/>
      <c r="N34" s="942"/>
      <c r="O34" s="942"/>
      <c r="P34" s="942"/>
      <c r="Q34" s="942"/>
      <c r="R34" s="942"/>
      <c r="S34" s="942"/>
      <c r="T34" s="942"/>
      <c r="U34" s="942"/>
      <c r="V34" s="942"/>
      <c r="W34" s="943"/>
    </row>
    <row r="35" spans="2:23">
      <c r="B35" s="944"/>
      <c r="C35" s="942"/>
      <c r="D35" s="942"/>
      <c r="E35" s="942"/>
      <c r="F35" s="942"/>
      <c r="G35" s="942"/>
      <c r="H35" s="942"/>
      <c r="I35" s="942"/>
      <c r="J35" s="942"/>
      <c r="K35" s="942"/>
      <c r="L35" s="942"/>
      <c r="M35" s="942"/>
      <c r="N35" s="942"/>
      <c r="O35" s="942"/>
      <c r="P35" s="942"/>
      <c r="Q35" s="942"/>
      <c r="R35" s="942"/>
      <c r="S35" s="942"/>
      <c r="T35" s="942"/>
      <c r="U35" s="942"/>
      <c r="V35" s="942"/>
      <c r="W35" s="943"/>
    </row>
    <row r="36" spans="2:23">
      <c r="B36" s="944"/>
      <c r="C36" s="942"/>
      <c r="D36" s="942"/>
      <c r="E36" s="942"/>
      <c r="F36" s="942"/>
      <c r="G36" s="942"/>
      <c r="H36" s="942"/>
      <c r="I36" s="942"/>
      <c r="J36" s="942"/>
      <c r="K36" s="942"/>
      <c r="L36" s="942"/>
      <c r="M36" s="942"/>
      <c r="N36" s="942"/>
      <c r="O36" s="942"/>
      <c r="P36" s="942"/>
      <c r="Q36" s="942"/>
      <c r="R36" s="942"/>
      <c r="S36" s="942"/>
      <c r="T36" s="942"/>
      <c r="U36" s="942"/>
      <c r="V36" s="942"/>
      <c r="W36" s="943"/>
    </row>
    <row r="37" spans="2:23">
      <c r="B37" s="944"/>
      <c r="C37" s="942"/>
      <c r="D37" s="942"/>
      <c r="E37" s="942"/>
      <c r="F37" s="942"/>
      <c r="G37" s="942"/>
      <c r="H37" s="942"/>
      <c r="I37" s="942"/>
      <c r="J37" s="942"/>
      <c r="K37" s="942"/>
      <c r="L37" s="942"/>
      <c r="M37" s="942"/>
      <c r="N37" s="942"/>
      <c r="O37" s="942"/>
      <c r="P37" s="942"/>
      <c r="Q37" s="942"/>
      <c r="R37" s="942"/>
      <c r="S37" s="942"/>
      <c r="T37" s="942"/>
      <c r="U37" s="942"/>
      <c r="V37" s="942"/>
      <c r="W37" s="943"/>
    </row>
    <row r="38" spans="2:23">
      <c r="B38" s="944"/>
      <c r="C38" s="942"/>
      <c r="D38" s="942"/>
      <c r="E38" s="942"/>
      <c r="F38" s="942"/>
      <c r="G38" s="942"/>
      <c r="H38" s="942"/>
      <c r="I38" s="942"/>
      <c r="J38" s="942"/>
      <c r="K38" s="942"/>
      <c r="L38" s="942"/>
      <c r="M38" s="942"/>
      <c r="N38" s="942"/>
      <c r="O38" s="942"/>
      <c r="P38" s="942"/>
      <c r="Q38" s="942"/>
      <c r="R38" s="942"/>
      <c r="S38" s="942"/>
      <c r="T38" s="942"/>
      <c r="U38" s="942"/>
      <c r="V38" s="942"/>
      <c r="W38" s="943"/>
    </row>
    <row r="39" spans="2:23">
      <c r="B39" s="151"/>
      <c r="W39" s="47"/>
    </row>
    <row r="40" spans="2:23" ht="13.5">
      <c r="B40" s="351" t="s">
        <v>1528</v>
      </c>
      <c r="C40" s="352"/>
      <c r="D40" s="352"/>
      <c r="E40" s="352"/>
      <c r="F40" s="352"/>
      <c r="G40" s="342">
        <f>'RESOLUCIÓN PSF'!U69</f>
        <v>1</v>
      </c>
      <c r="H40" s="945" t="s">
        <v>1529</v>
      </c>
      <c r="I40" s="945"/>
      <c r="J40" s="353" t="s">
        <v>1530</v>
      </c>
      <c r="K40" s="353"/>
      <c r="L40" s="353"/>
      <c r="M40" s="353"/>
      <c r="N40" s="353"/>
      <c r="O40" s="353"/>
      <c r="P40" s="353"/>
      <c r="Q40" s="342">
        <f>'RESOLUCIÓN PSF'!M6</f>
        <v>18</v>
      </c>
      <c r="R40" s="353" t="s">
        <v>1531</v>
      </c>
      <c r="S40" s="916" t="str">
        <f>'RESOLUCIÓN PSF'!N6</f>
        <v>MARZO</v>
      </c>
      <c r="T40" s="916"/>
      <c r="U40" s="916"/>
      <c r="V40" s="916"/>
      <c r="W40" s="936"/>
    </row>
    <row r="41" spans="2:23" ht="13.5">
      <c r="B41" s="351" t="s">
        <v>1526</v>
      </c>
      <c r="C41" s="946">
        <f>C31+G40</f>
        <v>2020</v>
      </c>
      <c r="D41" s="946"/>
      <c r="E41" s="946"/>
      <c r="F41" s="946"/>
      <c r="G41" s="946"/>
      <c r="H41" s="352"/>
      <c r="I41" s="352"/>
      <c r="J41" s="352"/>
      <c r="K41" s="352"/>
      <c r="L41" s="352"/>
      <c r="M41" s="352"/>
      <c r="N41" s="352"/>
      <c r="O41" s="352"/>
      <c r="P41" s="352"/>
      <c r="Q41" s="352"/>
      <c r="R41" s="352"/>
      <c r="S41" s="352"/>
      <c r="T41" s="352"/>
      <c r="U41" s="352"/>
      <c r="V41" s="352"/>
      <c r="W41" s="354"/>
    </row>
    <row r="42" spans="2:23">
      <c r="B42" s="151"/>
      <c r="W42" s="47"/>
    </row>
    <row r="43" spans="2:23">
      <c r="B43" s="941" t="s">
        <v>1532</v>
      </c>
      <c r="C43" s="950"/>
      <c r="D43" s="950"/>
      <c r="E43" s="950"/>
      <c r="F43" s="950"/>
      <c r="G43" s="950"/>
      <c r="H43" s="950"/>
      <c r="I43" s="950"/>
      <c r="J43" s="950"/>
      <c r="K43" s="950"/>
      <c r="L43" s="950"/>
      <c r="M43" s="950"/>
      <c r="N43" s="950"/>
      <c r="O43" s="950"/>
      <c r="P43" s="950"/>
      <c r="Q43" s="950"/>
      <c r="R43" s="950"/>
      <c r="S43" s="950"/>
      <c r="T43" s="950"/>
      <c r="U43" s="950"/>
      <c r="V43" s="950"/>
      <c r="W43" s="951"/>
    </row>
    <row r="44" spans="2:23" ht="13.5">
      <c r="B44" s="345" t="s">
        <v>1533</v>
      </c>
      <c r="E44" s="792" t="str">
        <f>+'RESOLUCIÓN PSF'!B5</f>
        <v xml:space="preserve">DARST-ERS-009-M-2019 </v>
      </c>
      <c r="F44" s="792"/>
      <c r="G44" s="792"/>
      <c r="H44" s="792"/>
      <c r="I44" s="792"/>
      <c r="J44" s="792"/>
      <c r="K44" s="792"/>
      <c r="W44" s="47"/>
    </row>
    <row r="45" spans="2:23">
      <c r="B45" s="151"/>
      <c r="W45" s="47"/>
    </row>
    <row r="46" spans="2:23">
      <c r="B46" s="151"/>
      <c r="W46" s="47"/>
    </row>
    <row r="47" spans="2:23">
      <c r="B47" s="151"/>
      <c r="J47" s="344"/>
      <c r="K47" s="344"/>
      <c r="L47" s="344"/>
      <c r="M47" s="344"/>
      <c r="N47" s="344"/>
      <c r="O47" s="344"/>
      <c r="W47" s="47"/>
    </row>
    <row r="48" spans="2:23">
      <c r="B48" s="927" t="str">
        <f>+'RESOLUCIÓN PSF'!M74</f>
        <v>Hilda María Barrantes Guerrero</v>
      </c>
      <c r="C48" s="788"/>
      <c r="D48" s="788"/>
      <c r="E48" s="788"/>
      <c r="F48" s="788"/>
      <c r="G48" s="788"/>
      <c r="H48" s="788"/>
      <c r="I48" s="788"/>
      <c r="J48" s="788"/>
      <c r="K48" s="788"/>
      <c r="L48" s="788"/>
      <c r="M48" s="788"/>
      <c r="N48" s="788"/>
      <c r="O48" s="788"/>
      <c r="P48" s="788"/>
      <c r="Q48" s="788"/>
      <c r="R48" s="788"/>
      <c r="S48" s="788"/>
      <c r="T48" s="788"/>
      <c r="U48" s="788"/>
      <c r="V48" s="788"/>
      <c r="W48" s="789"/>
    </row>
    <row r="49" spans="2:23">
      <c r="B49" s="787" t="s">
        <v>1534</v>
      </c>
      <c r="C49" s="785"/>
      <c r="D49" s="785"/>
      <c r="E49" s="785"/>
      <c r="F49" s="785"/>
      <c r="G49" s="785"/>
      <c r="H49" s="785"/>
      <c r="I49" s="785"/>
      <c r="J49" s="785"/>
      <c r="K49" s="785"/>
      <c r="L49" s="785"/>
      <c r="M49" s="785"/>
      <c r="N49" s="785"/>
      <c r="O49" s="785"/>
      <c r="P49" s="785"/>
      <c r="Q49" s="785"/>
      <c r="R49" s="785"/>
      <c r="S49" s="785"/>
      <c r="T49" s="785"/>
      <c r="U49" s="785"/>
      <c r="V49" s="785"/>
      <c r="W49" s="786"/>
    </row>
    <row r="50" spans="2:23">
      <c r="B50" s="151"/>
      <c r="W50" s="47"/>
    </row>
    <row r="51" spans="2:23">
      <c r="B51" s="952" t="s">
        <v>1535</v>
      </c>
      <c r="C51" s="953"/>
      <c r="D51" s="953"/>
      <c r="E51" s="953"/>
      <c r="F51" s="953"/>
      <c r="G51" s="953"/>
      <c r="H51" s="953"/>
      <c r="I51" s="953"/>
      <c r="J51" s="953"/>
      <c r="K51" s="953"/>
      <c r="L51" s="953"/>
      <c r="M51" s="953"/>
      <c r="N51" s="953"/>
      <c r="O51" s="953"/>
      <c r="P51" s="953"/>
      <c r="Q51" s="953"/>
      <c r="R51" s="953"/>
      <c r="S51" s="953"/>
      <c r="T51" s="953"/>
      <c r="U51" s="953"/>
      <c r="V51" s="953"/>
      <c r="W51" s="954"/>
    </row>
    <row r="52" spans="2:23" ht="13.5" thickBot="1">
      <c r="B52" s="355" t="s">
        <v>1536</v>
      </c>
      <c r="C52" s="39"/>
      <c r="D52" s="39"/>
      <c r="E52" s="39"/>
      <c r="F52" s="39"/>
      <c r="G52" s="39"/>
      <c r="H52" s="39"/>
      <c r="I52" s="39"/>
      <c r="J52" s="39"/>
      <c r="K52" s="39"/>
      <c r="L52" s="39"/>
      <c r="M52" s="39"/>
      <c r="N52" s="39"/>
      <c r="O52" s="39"/>
      <c r="P52" s="39"/>
      <c r="Q52" s="39"/>
      <c r="R52" s="41" t="s">
        <v>1537</v>
      </c>
      <c r="S52" s="39"/>
      <c r="T52" s="39"/>
      <c r="U52" s="39"/>
      <c r="V52" s="39"/>
      <c r="W52" s="48"/>
    </row>
    <row r="55" spans="2:23">
      <c r="B55" s="10"/>
    </row>
    <row r="63" spans="2:23">
      <c r="B63" s="10"/>
    </row>
    <row r="64" spans="2:23">
      <c r="B64" s="10"/>
    </row>
  </sheetData>
  <mergeCells count="31">
    <mergeCell ref="B43:W43"/>
    <mergeCell ref="E44:K44"/>
    <mergeCell ref="B48:W48"/>
    <mergeCell ref="B49:W49"/>
    <mergeCell ref="B51:W51"/>
    <mergeCell ref="B33:W38"/>
    <mergeCell ref="H40:I40"/>
    <mergeCell ref="S40:W40"/>
    <mergeCell ref="C41:G41"/>
    <mergeCell ref="T28:W28"/>
    <mergeCell ref="F28:J28"/>
    <mergeCell ref="L30:M30"/>
    <mergeCell ref="R30:W30"/>
    <mergeCell ref="C31:G31"/>
    <mergeCell ref="B25:W26"/>
    <mergeCell ref="I19:W19"/>
    <mergeCell ref="I20:R20"/>
    <mergeCell ref="H21:W21"/>
    <mergeCell ref="J23:L23"/>
    <mergeCell ref="M23:W23"/>
    <mergeCell ref="E23:I23"/>
    <mergeCell ref="G18:P18"/>
    <mergeCell ref="B2:W2"/>
    <mergeCell ref="B3:W3"/>
    <mergeCell ref="O4:P4"/>
    <mergeCell ref="M4:N4"/>
    <mergeCell ref="B6:W6"/>
    <mergeCell ref="B7:W7"/>
    <mergeCell ref="B14:W14"/>
    <mergeCell ref="B15:W15"/>
    <mergeCell ref="G17:W17"/>
  </mergeCells>
  <dataValidations count="3">
    <dataValidation type="list" allowBlank="1" showInputMessage="1" showErrorMessage="1" sqref="E23" xr:uid="{00000000-0002-0000-0C00-000000000000}">
      <formula1>PROVINCIA</formula1>
    </dataValidation>
    <dataValidation type="list" allowBlank="1" showInputMessage="1" showErrorMessage="1" sqref="M23" xr:uid="{00000000-0002-0000-0C00-000001000000}">
      <formula1>INDIRECT(#REF!)</formula1>
    </dataValidation>
    <dataValidation type="list" allowBlank="1" showInputMessage="1" showErrorMessage="1" sqref="I20:R20" xr:uid="{00000000-0002-0000-0C00-000002000000}">
      <formula1>$C$585:$C$587</formula1>
    </dataValidation>
  </dataValidations>
  <pageMargins left="0.70866141732283472" right="0.70866141732283472" top="0.74803149606299213" bottom="0.74803149606299213" header="0.31496062992125984" footer="0.31496062992125984"/>
  <pageSetup orientation="portrait" r:id="rId1"/>
  <headerFooter>
    <oddHeader xml:space="preserve">&amp;C
</oddHeader>
    <oddFooter>&amp;L&amp;F</oddFooter>
  </headerFooter>
  <drawing r:id="rId2"/>
  <extLst>
    <ext xmlns:x14="http://schemas.microsoft.com/office/spreadsheetml/2009/9/main" uri="{CCE6A557-97BC-4b89-ADB6-D9C93CAAB3DF}">
      <x14:dataValidations xmlns:xm="http://schemas.microsoft.com/office/excel/2006/main" count="9">
        <x14:dataValidation type="list" allowBlank="1" showInputMessage="1" showErrorMessage="1" xr:uid="{00000000-0002-0000-0C00-000003000000}">
          <x14:formula1>
            <xm:f>PARÁMETROS!$I$633:$I$663</xm:f>
          </x14:formula1>
          <xm:sqref>Q40</xm:sqref>
        </x14:dataValidation>
        <x14:dataValidation type="list" allowBlank="1" showInputMessage="1" showErrorMessage="1" xr:uid="{00000000-0002-0000-0C00-000004000000}">
          <x14:formula1>
            <xm:f>PARÁMETROS!$H$633:$H$644</xm:f>
          </x14:formula1>
          <xm:sqref>S40:W40</xm:sqref>
        </x14:dataValidation>
        <x14:dataValidation type="list" allowBlank="1" showInputMessage="1" showErrorMessage="1" xr:uid="{00000000-0002-0000-0C00-000005000000}">
          <x14:formula1>
            <xm:f>PARÁMETROS!$J$633:$J$645</xm:f>
          </x14:formula1>
          <xm:sqref>C41:G41</xm:sqref>
        </x14:dataValidation>
        <x14:dataValidation type="list" allowBlank="1" showInputMessage="1" showErrorMessage="1" xr:uid="{00000000-0002-0000-0C00-000006000000}">
          <x14:formula1>
            <xm:f>PARÁMETROS!$B$611:$B$613</xm:f>
          </x14:formula1>
          <xm:sqref>I19:W19 G17:W17</xm:sqref>
        </x14:dataValidation>
        <x14:dataValidation type="list" allowBlank="1" showInputMessage="1" showErrorMessage="1" xr:uid="{00000000-0002-0000-0C00-000007000000}">
          <x14:formula1>
            <xm:f>PARÁMETROS!$C$611:$C$613</xm:f>
          </x14:formula1>
          <xm:sqref>G18:P18</xm:sqref>
        </x14:dataValidation>
        <x14:dataValidation type="list" allowBlank="1" showInputMessage="1" showErrorMessage="1" xr:uid="{00000000-0002-0000-0C00-000008000000}">
          <x14:formula1>
            <xm:f>PARÁMETROS!$G$59:$G$89</xm:f>
          </x14:formula1>
          <xm:sqref>L30:M30</xm:sqref>
        </x14:dataValidation>
        <x14:dataValidation type="list" allowBlank="1" showInputMessage="1" showErrorMessage="1" xr:uid="{00000000-0002-0000-0C00-000009000000}">
          <x14:formula1>
            <xm:f>PARÁMETROS!$F$59:$F$70</xm:f>
          </x14:formula1>
          <xm:sqref>R30:W30</xm:sqref>
        </x14:dataValidation>
        <x14:dataValidation type="list" allowBlank="1" showInputMessage="1" showErrorMessage="1" xr:uid="{00000000-0002-0000-0C00-00000A000000}">
          <x14:formula1>
            <xm:f>PARÁMETROS!$F$73:$F$88</xm:f>
          </x14:formula1>
          <xm:sqref>C31:G31</xm:sqref>
        </x14:dataValidation>
        <x14:dataValidation type="list" allowBlank="1" showInputMessage="1" showErrorMessage="1" xr:uid="{00000000-0002-0000-0C00-00000B000000}">
          <x14:formula1>
            <xm:f>PARÁMETROS!$G$59:$G$68</xm:f>
          </x14:formula1>
          <xm:sqref>G40</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BA98"/>
  <sheetViews>
    <sheetView zoomScale="124" zoomScaleNormal="124" workbookViewId="0">
      <selection activeCell="B1" sqref="B1:AD1"/>
    </sheetView>
  </sheetViews>
  <sheetFormatPr baseColWidth="10" defaultColWidth="3.7109375" defaultRowHeight="15" customHeight="1"/>
  <cols>
    <col min="1" max="1" width="3.7109375" style="85" customWidth="1"/>
    <col min="2" max="2" width="3.7109375" style="98" customWidth="1"/>
    <col min="3" max="6" width="3.7109375" style="85" customWidth="1"/>
    <col min="7" max="7" width="7" style="85" bestFit="1" customWidth="1"/>
    <col min="8" max="16" width="3.7109375" style="85" customWidth="1"/>
    <col min="17" max="17" width="4.140625" style="85" customWidth="1"/>
    <col min="18" max="18" width="5.28515625" style="85" customWidth="1"/>
    <col min="19" max="26" width="3.7109375" style="85"/>
    <col min="27" max="27" width="4.7109375" style="85" hidden="1" customWidth="1"/>
    <col min="28" max="28" width="7.7109375" style="110" hidden="1" customWidth="1"/>
    <col min="29" max="29" width="12.42578125" style="85" hidden="1" customWidth="1"/>
    <col min="30" max="42" width="0" style="85" hidden="1" customWidth="1"/>
    <col min="43" max="43" width="3.7109375" style="85"/>
    <col min="44" max="44" width="4.140625" style="85" bestFit="1" customWidth="1"/>
    <col min="45" max="255" width="3.7109375" style="85"/>
    <col min="256" max="271" width="3.7109375" style="85" customWidth="1"/>
    <col min="272" max="272" width="4.140625" style="85" customWidth="1"/>
    <col min="273" max="273" width="5.28515625" style="85" customWidth="1"/>
    <col min="274" max="511" width="3.7109375" style="85"/>
    <col min="512" max="527" width="3.7109375" style="85" customWidth="1"/>
    <col min="528" max="528" width="4.140625" style="85" customWidth="1"/>
    <col min="529" max="529" width="5.28515625" style="85" customWidth="1"/>
    <col min="530" max="767" width="3.7109375" style="85"/>
    <col min="768" max="783" width="3.7109375" style="85" customWidth="1"/>
    <col min="784" max="784" width="4.140625" style="85" customWidth="1"/>
    <col min="785" max="785" width="5.28515625" style="85" customWidth="1"/>
    <col min="786" max="1023" width="3.7109375" style="85"/>
    <col min="1024" max="1039" width="3.7109375" style="85" customWidth="1"/>
    <col min="1040" max="1040" width="4.140625" style="85" customWidth="1"/>
    <col min="1041" max="1041" width="5.28515625" style="85" customWidth="1"/>
    <col min="1042" max="1279" width="3.7109375" style="85"/>
    <col min="1280" max="1295" width="3.7109375" style="85" customWidth="1"/>
    <col min="1296" max="1296" width="4.140625" style="85" customWidth="1"/>
    <col min="1297" max="1297" width="5.28515625" style="85" customWidth="1"/>
    <col min="1298" max="1535" width="3.7109375" style="85"/>
    <col min="1536" max="1551" width="3.7109375" style="85" customWidth="1"/>
    <col min="1552" max="1552" width="4.140625" style="85" customWidth="1"/>
    <col min="1553" max="1553" width="5.28515625" style="85" customWidth="1"/>
    <col min="1554" max="1791" width="3.7109375" style="85"/>
    <col min="1792" max="1807" width="3.7109375" style="85" customWidth="1"/>
    <col min="1808" max="1808" width="4.140625" style="85" customWidth="1"/>
    <col min="1809" max="1809" width="5.28515625" style="85" customWidth="1"/>
    <col min="1810" max="2047" width="3.7109375" style="85"/>
    <col min="2048" max="2063" width="3.7109375" style="85" customWidth="1"/>
    <col min="2064" max="2064" width="4.140625" style="85" customWidth="1"/>
    <col min="2065" max="2065" width="5.28515625" style="85" customWidth="1"/>
    <col min="2066" max="2303" width="3.7109375" style="85"/>
    <col min="2304" max="2319" width="3.7109375" style="85" customWidth="1"/>
    <col min="2320" max="2320" width="4.140625" style="85" customWidth="1"/>
    <col min="2321" max="2321" width="5.28515625" style="85" customWidth="1"/>
    <col min="2322" max="2559" width="3.7109375" style="85"/>
    <col min="2560" max="2575" width="3.7109375" style="85" customWidth="1"/>
    <col min="2576" max="2576" width="4.140625" style="85" customWidth="1"/>
    <col min="2577" max="2577" width="5.28515625" style="85" customWidth="1"/>
    <col min="2578" max="2815" width="3.7109375" style="85"/>
    <col min="2816" max="2831" width="3.7109375" style="85" customWidth="1"/>
    <col min="2832" max="2832" width="4.140625" style="85" customWidth="1"/>
    <col min="2833" max="2833" width="5.28515625" style="85" customWidth="1"/>
    <col min="2834" max="3071" width="3.7109375" style="85"/>
    <col min="3072" max="3087" width="3.7109375" style="85" customWidth="1"/>
    <col min="3088" max="3088" width="4.140625" style="85" customWidth="1"/>
    <col min="3089" max="3089" width="5.28515625" style="85" customWidth="1"/>
    <col min="3090" max="3327" width="3.7109375" style="85"/>
    <col min="3328" max="3343" width="3.7109375" style="85" customWidth="1"/>
    <col min="3344" max="3344" width="4.140625" style="85" customWidth="1"/>
    <col min="3345" max="3345" width="5.28515625" style="85" customWidth="1"/>
    <col min="3346" max="3583" width="3.7109375" style="85"/>
    <col min="3584" max="3599" width="3.7109375" style="85" customWidth="1"/>
    <col min="3600" max="3600" width="4.140625" style="85" customWidth="1"/>
    <col min="3601" max="3601" width="5.28515625" style="85" customWidth="1"/>
    <col min="3602" max="3839" width="3.7109375" style="85"/>
    <col min="3840" max="3855" width="3.7109375" style="85" customWidth="1"/>
    <col min="3856" max="3856" width="4.140625" style="85" customWidth="1"/>
    <col min="3857" max="3857" width="5.28515625" style="85" customWidth="1"/>
    <col min="3858" max="4095" width="3.7109375" style="85"/>
    <col min="4096" max="4111" width="3.7109375" style="85" customWidth="1"/>
    <col min="4112" max="4112" width="4.140625" style="85" customWidth="1"/>
    <col min="4113" max="4113" width="5.28515625" style="85" customWidth="1"/>
    <col min="4114" max="4351" width="3.7109375" style="85"/>
    <col min="4352" max="4367" width="3.7109375" style="85" customWidth="1"/>
    <col min="4368" max="4368" width="4.140625" style="85" customWidth="1"/>
    <col min="4369" max="4369" width="5.28515625" style="85" customWidth="1"/>
    <col min="4370" max="4607" width="3.7109375" style="85"/>
    <col min="4608" max="4623" width="3.7109375" style="85" customWidth="1"/>
    <col min="4624" max="4624" width="4.140625" style="85" customWidth="1"/>
    <col min="4625" max="4625" width="5.28515625" style="85" customWidth="1"/>
    <col min="4626" max="4863" width="3.7109375" style="85"/>
    <col min="4864" max="4879" width="3.7109375" style="85" customWidth="1"/>
    <col min="4880" max="4880" width="4.140625" style="85" customWidth="1"/>
    <col min="4881" max="4881" width="5.28515625" style="85" customWidth="1"/>
    <col min="4882" max="5119" width="3.7109375" style="85"/>
    <col min="5120" max="5135" width="3.7109375" style="85" customWidth="1"/>
    <col min="5136" max="5136" width="4.140625" style="85" customWidth="1"/>
    <col min="5137" max="5137" width="5.28515625" style="85" customWidth="1"/>
    <col min="5138" max="5375" width="3.7109375" style="85"/>
    <col min="5376" max="5391" width="3.7109375" style="85" customWidth="1"/>
    <col min="5392" max="5392" width="4.140625" style="85" customWidth="1"/>
    <col min="5393" max="5393" width="5.28515625" style="85" customWidth="1"/>
    <col min="5394" max="5631" width="3.7109375" style="85"/>
    <col min="5632" max="5647" width="3.7109375" style="85" customWidth="1"/>
    <col min="5648" max="5648" width="4.140625" style="85" customWidth="1"/>
    <col min="5649" max="5649" width="5.28515625" style="85" customWidth="1"/>
    <col min="5650" max="5887" width="3.7109375" style="85"/>
    <col min="5888" max="5903" width="3.7109375" style="85" customWidth="1"/>
    <col min="5904" max="5904" width="4.140625" style="85" customWidth="1"/>
    <col min="5905" max="5905" width="5.28515625" style="85" customWidth="1"/>
    <col min="5906" max="6143" width="3.7109375" style="85"/>
    <col min="6144" max="6159" width="3.7109375" style="85" customWidth="1"/>
    <col min="6160" max="6160" width="4.140625" style="85" customWidth="1"/>
    <col min="6161" max="6161" width="5.28515625" style="85" customWidth="1"/>
    <col min="6162" max="6399" width="3.7109375" style="85"/>
    <col min="6400" max="6415" width="3.7109375" style="85" customWidth="1"/>
    <col min="6416" max="6416" width="4.140625" style="85" customWidth="1"/>
    <col min="6417" max="6417" width="5.28515625" style="85" customWidth="1"/>
    <col min="6418" max="6655" width="3.7109375" style="85"/>
    <col min="6656" max="6671" width="3.7109375" style="85" customWidth="1"/>
    <col min="6672" max="6672" width="4.140625" style="85" customWidth="1"/>
    <col min="6673" max="6673" width="5.28515625" style="85" customWidth="1"/>
    <col min="6674" max="6911" width="3.7109375" style="85"/>
    <col min="6912" max="6927" width="3.7109375" style="85" customWidth="1"/>
    <col min="6928" max="6928" width="4.140625" style="85" customWidth="1"/>
    <col min="6929" max="6929" width="5.28515625" style="85" customWidth="1"/>
    <col min="6930" max="7167" width="3.7109375" style="85"/>
    <col min="7168" max="7183" width="3.7109375" style="85" customWidth="1"/>
    <col min="7184" max="7184" width="4.140625" style="85" customWidth="1"/>
    <col min="7185" max="7185" width="5.28515625" style="85" customWidth="1"/>
    <col min="7186" max="7423" width="3.7109375" style="85"/>
    <col min="7424" max="7439" width="3.7109375" style="85" customWidth="1"/>
    <col min="7440" max="7440" width="4.140625" style="85" customWidth="1"/>
    <col min="7441" max="7441" width="5.28515625" style="85" customWidth="1"/>
    <col min="7442" max="7679" width="3.7109375" style="85"/>
    <col min="7680" max="7695" width="3.7109375" style="85" customWidth="1"/>
    <col min="7696" max="7696" width="4.140625" style="85" customWidth="1"/>
    <col min="7697" max="7697" width="5.28515625" style="85" customWidth="1"/>
    <col min="7698" max="7935" width="3.7109375" style="85"/>
    <col min="7936" max="7951" width="3.7109375" style="85" customWidth="1"/>
    <col min="7952" max="7952" width="4.140625" style="85" customWidth="1"/>
    <col min="7953" max="7953" width="5.28515625" style="85" customWidth="1"/>
    <col min="7954" max="8191" width="3.7109375" style="85"/>
    <col min="8192" max="8207" width="3.7109375" style="85" customWidth="1"/>
    <col min="8208" max="8208" width="4.140625" style="85" customWidth="1"/>
    <col min="8209" max="8209" width="5.28515625" style="85" customWidth="1"/>
    <col min="8210" max="8447" width="3.7109375" style="85"/>
    <col min="8448" max="8463" width="3.7109375" style="85" customWidth="1"/>
    <col min="8464" max="8464" width="4.140625" style="85" customWidth="1"/>
    <col min="8465" max="8465" width="5.28515625" style="85" customWidth="1"/>
    <col min="8466" max="8703" width="3.7109375" style="85"/>
    <col min="8704" max="8719" width="3.7109375" style="85" customWidth="1"/>
    <col min="8720" max="8720" width="4.140625" style="85" customWidth="1"/>
    <col min="8721" max="8721" width="5.28515625" style="85" customWidth="1"/>
    <col min="8722" max="8959" width="3.7109375" style="85"/>
    <col min="8960" max="8975" width="3.7109375" style="85" customWidth="1"/>
    <col min="8976" max="8976" width="4.140625" style="85" customWidth="1"/>
    <col min="8977" max="8977" width="5.28515625" style="85" customWidth="1"/>
    <col min="8978" max="9215" width="3.7109375" style="85"/>
    <col min="9216" max="9231" width="3.7109375" style="85" customWidth="1"/>
    <col min="9232" max="9232" width="4.140625" style="85" customWidth="1"/>
    <col min="9233" max="9233" width="5.28515625" style="85" customWidth="1"/>
    <col min="9234" max="9471" width="3.7109375" style="85"/>
    <col min="9472" max="9487" width="3.7109375" style="85" customWidth="1"/>
    <col min="9488" max="9488" width="4.140625" style="85" customWidth="1"/>
    <col min="9489" max="9489" width="5.28515625" style="85" customWidth="1"/>
    <col min="9490" max="9727" width="3.7109375" style="85"/>
    <col min="9728" max="9743" width="3.7109375" style="85" customWidth="1"/>
    <col min="9744" max="9744" width="4.140625" style="85" customWidth="1"/>
    <col min="9745" max="9745" width="5.28515625" style="85" customWidth="1"/>
    <col min="9746" max="9983" width="3.7109375" style="85"/>
    <col min="9984" max="9999" width="3.7109375" style="85" customWidth="1"/>
    <col min="10000" max="10000" width="4.140625" style="85" customWidth="1"/>
    <col min="10001" max="10001" width="5.28515625" style="85" customWidth="1"/>
    <col min="10002" max="10239" width="3.7109375" style="85"/>
    <col min="10240" max="10255" width="3.7109375" style="85" customWidth="1"/>
    <col min="10256" max="10256" width="4.140625" style="85" customWidth="1"/>
    <col min="10257" max="10257" width="5.28515625" style="85" customWidth="1"/>
    <col min="10258" max="10495" width="3.7109375" style="85"/>
    <col min="10496" max="10511" width="3.7109375" style="85" customWidth="1"/>
    <col min="10512" max="10512" width="4.140625" style="85" customWidth="1"/>
    <col min="10513" max="10513" width="5.28515625" style="85" customWidth="1"/>
    <col min="10514" max="10751" width="3.7109375" style="85"/>
    <col min="10752" max="10767" width="3.7109375" style="85" customWidth="1"/>
    <col min="10768" max="10768" width="4.140625" style="85" customWidth="1"/>
    <col min="10769" max="10769" width="5.28515625" style="85" customWidth="1"/>
    <col min="10770" max="11007" width="3.7109375" style="85"/>
    <col min="11008" max="11023" width="3.7109375" style="85" customWidth="1"/>
    <col min="11024" max="11024" width="4.140625" style="85" customWidth="1"/>
    <col min="11025" max="11025" width="5.28515625" style="85" customWidth="1"/>
    <col min="11026" max="11263" width="3.7109375" style="85"/>
    <col min="11264" max="11279" width="3.7109375" style="85" customWidth="1"/>
    <col min="11280" max="11280" width="4.140625" style="85" customWidth="1"/>
    <col min="11281" max="11281" width="5.28515625" style="85" customWidth="1"/>
    <col min="11282" max="11519" width="3.7109375" style="85"/>
    <col min="11520" max="11535" width="3.7109375" style="85" customWidth="1"/>
    <col min="11536" max="11536" width="4.140625" style="85" customWidth="1"/>
    <col min="11537" max="11537" width="5.28515625" style="85" customWidth="1"/>
    <col min="11538" max="11775" width="3.7109375" style="85"/>
    <col min="11776" max="11791" width="3.7109375" style="85" customWidth="1"/>
    <col min="11792" max="11792" width="4.140625" style="85" customWidth="1"/>
    <col min="11793" max="11793" width="5.28515625" style="85" customWidth="1"/>
    <col min="11794" max="12031" width="3.7109375" style="85"/>
    <col min="12032" max="12047" width="3.7109375" style="85" customWidth="1"/>
    <col min="12048" max="12048" width="4.140625" style="85" customWidth="1"/>
    <col min="12049" max="12049" width="5.28515625" style="85" customWidth="1"/>
    <col min="12050" max="12287" width="3.7109375" style="85"/>
    <col min="12288" max="12303" width="3.7109375" style="85" customWidth="1"/>
    <col min="12304" max="12304" width="4.140625" style="85" customWidth="1"/>
    <col min="12305" max="12305" width="5.28515625" style="85" customWidth="1"/>
    <col min="12306" max="12543" width="3.7109375" style="85"/>
    <col min="12544" max="12559" width="3.7109375" style="85" customWidth="1"/>
    <col min="12560" max="12560" width="4.140625" style="85" customWidth="1"/>
    <col min="12561" max="12561" width="5.28515625" style="85" customWidth="1"/>
    <col min="12562" max="12799" width="3.7109375" style="85"/>
    <col min="12800" max="12815" width="3.7109375" style="85" customWidth="1"/>
    <col min="12816" max="12816" width="4.140625" style="85" customWidth="1"/>
    <col min="12817" max="12817" width="5.28515625" style="85" customWidth="1"/>
    <col min="12818" max="13055" width="3.7109375" style="85"/>
    <col min="13056" max="13071" width="3.7109375" style="85" customWidth="1"/>
    <col min="13072" max="13072" width="4.140625" style="85" customWidth="1"/>
    <col min="13073" max="13073" width="5.28515625" style="85" customWidth="1"/>
    <col min="13074" max="13311" width="3.7109375" style="85"/>
    <col min="13312" max="13327" width="3.7109375" style="85" customWidth="1"/>
    <col min="13328" max="13328" width="4.140625" style="85" customWidth="1"/>
    <col min="13329" max="13329" width="5.28515625" style="85" customWidth="1"/>
    <col min="13330" max="13567" width="3.7109375" style="85"/>
    <col min="13568" max="13583" width="3.7109375" style="85" customWidth="1"/>
    <col min="13584" max="13584" width="4.140625" style="85" customWidth="1"/>
    <col min="13585" max="13585" width="5.28515625" style="85" customWidth="1"/>
    <col min="13586" max="13823" width="3.7109375" style="85"/>
    <col min="13824" max="13839" width="3.7109375" style="85" customWidth="1"/>
    <col min="13840" max="13840" width="4.140625" style="85" customWidth="1"/>
    <col min="13841" max="13841" width="5.28515625" style="85" customWidth="1"/>
    <col min="13842" max="14079" width="3.7109375" style="85"/>
    <col min="14080" max="14095" width="3.7109375" style="85" customWidth="1"/>
    <col min="14096" max="14096" width="4.140625" style="85" customWidth="1"/>
    <col min="14097" max="14097" width="5.28515625" style="85" customWidth="1"/>
    <col min="14098" max="14335" width="3.7109375" style="85"/>
    <col min="14336" max="14351" width="3.7109375" style="85" customWidth="1"/>
    <col min="14352" max="14352" width="4.140625" style="85" customWidth="1"/>
    <col min="14353" max="14353" width="5.28515625" style="85" customWidth="1"/>
    <col min="14354" max="14591" width="3.7109375" style="85"/>
    <col min="14592" max="14607" width="3.7109375" style="85" customWidth="1"/>
    <col min="14608" max="14608" width="4.140625" style="85" customWidth="1"/>
    <col min="14609" max="14609" width="5.28515625" style="85" customWidth="1"/>
    <col min="14610" max="14847" width="3.7109375" style="85"/>
    <col min="14848" max="14863" width="3.7109375" style="85" customWidth="1"/>
    <col min="14864" max="14864" width="4.140625" style="85" customWidth="1"/>
    <col min="14865" max="14865" width="5.28515625" style="85" customWidth="1"/>
    <col min="14866" max="15103" width="3.7109375" style="85"/>
    <col min="15104" max="15119" width="3.7109375" style="85" customWidth="1"/>
    <col min="15120" max="15120" width="4.140625" style="85" customWidth="1"/>
    <col min="15121" max="15121" width="5.28515625" style="85" customWidth="1"/>
    <col min="15122" max="15359" width="3.7109375" style="85"/>
    <col min="15360" max="15375" width="3.7109375" style="85" customWidth="1"/>
    <col min="15376" max="15376" width="4.140625" style="85" customWidth="1"/>
    <col min="15377" max="15377" width="5.28515625" style="85" customWidth="1"/>
    <col min="15378" max="15615" width="3.7109375" style="85"/>
    <col min="15616" max="15631" width="3.7109375" style="85" customWidth="1"/>
    <col min="15632" max="15632" width="4.140625" style="85" customWidth="1"/>
    <col min="15633" max="15633" width="5.28515625" style="85" customWidth="1"/>
    <col min="15634" max="15871" width="3.7109375" style="85"/>
    <col min="15872" max="15887" width="3.7109375" style="85" customWidth="1"/>
    <col min="15888" max="15888" width="4.140625" style="85" customWidth="1"/>
    <col min="15889" max="15889" width="5.28515625" style="85" customWidth="1"/>
    <col min="15890" max="16127" width="3.7109375" style="85"/>
    <col min="16128" max="16143" width="3.7109375" style="85" customWidth="1"/>
    <col min="16144" max="16144" width="4.140625" style="85" customWidth="1"/>
    <col min="16145" max="16145" width="5.28515625" style="85" customWidth="1"/>
    <col min="16146" max="16384" width="3.7109375" style="85"/>
  </cols>
  <sheetData>
    <row r="1" spans="2:26" ht="15" customHeight="1">
      <c r="B1" s="995" t="s">
        <v>1353</v>
      </c>
      <c r="C1" s="995"/>
      <c r="D1" s="995"/>
      <c r="E1" s="995"/>
      <c r="F1" s="995"/>
      <c r="G1" s="995"/>
      <c r="H1" s="995"/>
      <c r="I1" s="995"/>
      <c r="J1" s="995"/>
      <c r="K1" s="995"/>
      <c r="L1" s="995"/>
      <c r="M1" s="995"/>
      <c r="N1" s="995"/>
      <c r="O1" s="995"/>
      <c r="P1" s="995"/>
      <c r="Q1" s="995"/>
      <c r="R1" s="995"/>
      <c r="S1" s="995"/>
      <c r="T1" s="995"/>
      <c r="U1" s="995"/>
      <c r="V1" s="995"/>
      <c r="W1" s="995"/>
      <c r="X1" s="995"/>
      <c r="Y1" s="995"/>
    </row>
    <row r="2" spans="2:26" ht="15" customHeight="1">
      <c r="B2" s="774" t="s">
        <v>1538</v>
      </c>
      <c r="C2" s="774"/>
      <c r="D2" s="774"/>
      <c r="E2" s="774"/>
      <c r="F2" s="774"/>
      <c r="G2" s="774"/>
      <c r="H2" s="774"/>
      <c r="I2" s="774"/>
      <c r="J2" s="774"/>
      <c r="K2" s="774"/>
      <c r="L2" s="774"/>
      <c r="M2" s="774"/>
      <c r="N2" s="774"/>
      <c r="O2" s="774"/>
      <c r="P2" s="774"/>
      <c r="Q2" s="774"/>
      <c r="R2" s="774"/>
      <c r="S2" s="774"/>
      <c r="T2" s="774"/>
      <c r="U2" s="774"/>
      <c r="V2" s="774"/>
      <c r="W2" s="774"/>
      <c r="X2" s="774"/>
      <c r="Y2" s="774"/>
    </row>
    <row r="3" spans="2:26" ht="9" customHeight="1">
      <c r="B3" s="86"/>
      <c r="C3" s="87"/>
      <c r="D3" s="87"/>
      <c r="E3" s="87"/>
      <c r="F3" s="87"/>
      <c r="G3" s="87"/>
      <c r="H3" s="87"/>
    </row>
    <row r="4" spans="2:26" ht="15" customHeight="1">
      <c r="B4" s="996" t="s">
        <v>1539</v>
      </c>
      <c r="C4" s="996"/>
      <c r="D4" s="996"/>
      <c r="E4" s="996"/>
      <c r="F4" s="996"/>
      <c r="G4" s="996"/>
      <c r="H4" s="996"/>
      <c r="I4" s="996"/>
      <c r="J4" s="996"/>
      <c r="K4" s="996"/>
      <c r="L4" s="996"/>
      <c r="M4" s="996"/>
      <c r="N4" s="996"/>
      <c r="O4" s="996"/>
      <c r="P4" s="996"/>
      <c r="Q4" s="996"/>
      <c r="R4" s="996"/>
      <c r="S4" s="996"/>
      <c r="T4" s="996"/>
      <c r="U4" s="996"/>
      <c r="V4" s="996"/>
      <c r="W4" s="996"/>
      <c r="X4" s="996"/>
      <c r="Y4" s="996"/>
    </row>
    <row r="5" spans="2:26" ht="15" customHeight="1">
      <c r="B5" s="88"/>
      <c r="H5" s="89"/>
      <c r="S5" s="997"/>
      <c r="T5" s="997"/>
      <c r="U5" s="997"/>
      <c r="V5" s="997"/>
      <c r="W5" s="997"/>
      <c r="X5" s="997"/>
      <c r="Y5" s="997"/>
      <c r="Z5" s="997"/>
    </row>
    <row r="6" spans="2:26" ht="15" customHeight="1">
      <c r="B6" s="998" t="s">
        <v>1540</v>
      </c>
      <c r="C6" s="998"/>
      <c r="D6" s="998"/>
      <c r="E6" s="998"/>
      <c r="F6" s="998"/>
      <c r="G6" s="998"/>
      <c r="H6" s="998"/>
      <c r="I6" s="998"/>
      <c r="J6" s="998"/>
      <c r="K6" s="998"/>
      <c r="L6" s="998"/>
      <c r="M6" s="998"/>
      <c r="N6" s="998"/>
      <c r="O6" s="998"/>
      <c r="P6" s="998"/>
      <c r="Q6" s="998"/>
      <c r="R6" s="998"/>
      <c r="S6" s="998"/>
      <c r="T6" s="998"/>
      <c r="U6" s="998"/>
      <c r="V6" s="998"/>
      <c r="W6" s="998"/>
      <c r="X6" s="998"/>
      <c r="Y6" s="998"/>
      <c r="Z6" s="998"/>
    </row>
    <row r="7" spans="2:26" ht="15" customHeight="1">
      <c r="B7" s="90" t="s">
        <v>1293</v>
      </c>
      <c r="G7" s="120"/>
      <c r="H7" s="121"/>
      <c r="I7" s="1000">
        <f>+' FMT 104 TOMA DATOS'!H28</f>
        <v>0</v>
      </c>
      <c r="J7" s="1000"/>
      <c r="K7" s="1000"/>
      <c r="L7" s="1000"/>
      <c r="M7" s="1000"/>
      <c r="N7" s="1000"/>
      <c r="O7" s="1000"/>
      <c r="P7" s="1000"/>
      <c r="Q7" s="1000"/>
      <c r="R7" s="1000"/>
      <c r="S7" s="121"/>
      <c r="T7" s="121"/>
      <c r="U7" s="121"/>
      <c r="V7" s="121"/>
      <c r="W7" s="121"/>
      <c r="X7" s="121"/>
      <c r="Y7" s="121"/>
      <c r="Z7" s="121"/>
    </row>
    <row r="8" spans="2:26" ht="15" customHeight="1">
      <c r="B8" s="90" t="s">
        <v>1294</v>
      </c>
      <c r="D8" s="91"/>
      <c r="F8" s="1001" t="str">
        <f>+' FMT 104 TOMA DATOS'!H38</f>
        <v>150 este CCSS</v>
      </c>
      <c r="G8" s="1001"/>
      <c r="H8" s="1001"/>
      <c r="I8" s="1001"/>
      <c r="J8" s="1001"/>
      <c r="K8" s="1001"/>
      <c r="L8" s="1001"/>
      <c r="M8" s="1001"/>
      <c r="N8" s="1001"/>
      <c r="O8" s="1001"/>
      <c r="P8" s="1001"/>
      <c r="Q8" s="1001"/>
      <c r="R8" s="1001"/>
      <c r="S8" s="1001"/>
      <c r="T8" s="122" t="s">
        <v>1541</v>
      </c>
      <c r="U8" s="93"/>
      <c r="V8" s="93"/>
      <c r="W8" s="1000">
        <f>+' FMT 104 TOMA DATOS'!H39</f>
        <v>0</v>
      </c>
      <c r="X8" s="1000"/>
      <c r="Y8" s="1000"/>
      <c r="Z8" s="1000"/>
    </row>
    <row r="9" spans="2:26" ht="15" customHeight="1">
      <c r="B9" s="90"/>
      <c r="D9" s="91"/>
      <c r="F9" s="1001"/>
      <c r="G9" s="1001"/>
      <c r="H9" s="1001"/>
      <c r="I9" s="1001"/>
      <c r="J9" s="1001"/>
      <c r="K9" s="1001"/>
      <c r="L9" s="1001"/>
      <c r="M9" s="1001"/>
      <c r="N9" s="1001"/>
      <c r="O9" s="1001"/>
      <c r="P9" s="1001"/>
      <c r="Q9" s="1001"/>
      <c r="R9" s="1001"/>
      <c r="S9" s="1001"/>
      <c r="T9" s="122"/>
      <c r="U9" s="93"/>
      <c r="V9" s="93"/>
      <c r="W9" s="123"/>
      <c r="X9" s="123"/>
      <c r="Y9" s="123"/>
      <c r="Z9" s="123"/>
    </row>
    <row r="10" spans="2:26" ht="15" customHeight="1">
      <c r="B10" s="92" t="s">
        <v>1297</v>
      </c>
      <c r="I10" s="1002" t="s">
        <v>1176</v>
      </c>
      <c r="J10" s="1002"/>
      <c r="K10" s="1002"/>
      <c r="L10" s="1002"/>
      <c r="M10" s="1002"/>
      <c r="N10" s="1002"/>
      <c r="O10" s="1002"/>
      <c r="P10" s="1002"/>
      <c r="Q10" s="1002"/>
      <c r="R10" s="1002"/>
      <c r="S10" s="1002"/>
      <c r="T10" s="122" t="s">
        <v>1542</v>
      </c>
      <c r="U10" s="93"/>
      <c r="V10" s="93"/>
      <c r="W10" s="1003" t="s">
        <v>1178</v>
      </c>
      <c r="X10" s="1003"/>
      <c r="Y10" s="1003"/>
      <c r="Z10" s="1003"/>
    </row>
    <row r="11" spans="2:26" ht="15" customHeight="1">
      <c r="B11" s="92" t="s">
        <v>1517</v>
      </c>
      <c r="H11" s="966"/>
      <c r="I11" s="966"/>
      <c r="J11" s="966"/>
      <c r="K11" s="966"/>
      <c r="L11" s="966"/>
      <c r="M11" s="966"/>
      <c r="N11" s="966"/>
      <c r="O11" s="966"/>
      <c r="P11" s="966"/>
      <c r="Q11" s="966"/>
      <c r="R11" s="966"/>
      <c r="S11" s="966"/>
      <c r="T11" s="122" t="s">
        <v>1542</v>
      </c>
      <c r="U11" s="93"/>
      <c r="V11" s="93"/>
      <c r="W11" s="1003">
        <v>0</v>
      </c>
      <c r="X11" s="1003"/>
      <c r="Y11" s="1003"/>
      <c r="Z11" s="1003"/>
    </row>
    <row r="12" spans="2:26" ht="15" customHeight="1">
      <c r="B12" s="92" t="s">
        <v>1543</v>
      </c>
      <c r="I12" s="93"/>
      <c r="J12" s="94"/>
      <c r="K12" s="94"/>
      <c r="L12" s="94"/>
      <c r="M12" s="94"/>
      <c r="N12" s="94"/>
      <c r="O12" s="94"/>
      <c r="P12" s="94"/>
      <c r="Q12" s="94"/>
      <c r="R12" s="95"/>
      <c r="S12" s="94"/>
      <c r="T12" s="94"/>
      <c r="U12" s="93"/>
      <c r="V12" s="93"/>
      <c r="W12" s="96"/>
      <c r="X12" s="96"/>
      <c r="Y12" s="96"/>
      <c r="Z12" s="96"/>
    </row>
    <row r="13" spans="2:26" ht="15" customHeight="1" thickBot="1">
      <c r="B13" s="999" t="s">
        <v>1544</v>
      </c>
      <c r="C13" s="999"/>
      <c r="D13" s="999"/>
      <c r="E13" s="999"/>
      <c r="F13" s="999"/>
      <c r="G13" s="999"/>
      <c r="H13" s="999"/>
      <c r="I13" s="999"/>
      <c r="J13" s="999"/>
      <c r="K13" s="999"/>
      <c r="L13" s="999"/>
      <c r="M13" s="999"/>
      <c r="N13" s="999"/>
      <c r="O13" s="999"/>
      <c r="P13" s="999"/>
      <c r="Q13" s="999"/>
      <c r="R13" s="999"/>
      <c r="S13" s="999"/>
      <c r="T13" s="999"/>
      <c r="U13" s="999"/>
      <c r="V13" s="999"/>
      <c r="W13" s="999"/>
      <c r="X13" s="999"/>
      <c r="Y13" s="999"/>
      <c r="Z13" s="999"/>
    </row>
    <row r="14" spans="2:26" ht="15" customHeight="1">
      <c r="B14" s="1054" t="str">
        <f>VLOOKUP(H14,Tabla8[#All],2,0)</f>
        <v>1133010200000-L2</v>
      </c>
      <c r="C14" s="1055"/>
      <c r="D14" s="1055"/>
      <c r="E14" s="1055"/>
      <c r="F14" s="1055"/>
      <c r="G14" s="1056"/>
      <c r="H14" s="979" t="s">
        <v>1065</v>
      </c>
      <c r="I14" s="979"/>
      <c r="J14" s="979"/>
      <c r="K14" s="979"/>
      <c r="L14" s="979"/>
      <c r="M14" s="979"/>
      <c r="N14" s="979"/>
      <c r="O14" s="979"/>
      <c r="P14" s="979"/>
      <c r="Q14" s="979"/>
      <c r="R14" s="979"/>
      <c r="S14" s="979"/>
      <c r="T14" s="979"/>
      <c r="U14" s="979"/>
      <c r="V14" s="979"/>
      <c r="W14" s="979"/>
      <c r="X14" s="979"/>
      <c r="Y14" s="979"/>
      <c r="Z14" s="980"/>
    </row>
    <row r="15" spans="2:26" ht="15" customHeight="1">
      <c r="B15" s="1057" t="str">
        <f>VLOOKUP(H15,Tabla8[#All],2,0)</f>
        <v>NA</v>
      </c>
      <c r="C15" s="1058"/>
      <c r="D15" s="1058"/>
      <c r="E15" s="1058"/>
      <c r="F15" s="1058"/>
      <c r="G15" s="1059"/>
      <c r="H15" s="967" t="s">
        <v>1071</v>
      </c>
      <c r="I15" s="967"/>
      <c r="J15" s="967"/>
      <c r="K15" s="967"/>
      <c r="L15" s="967"/>
      <c r="M15" s="967"/>
      <c r="N15" s="967"/>
      <c r="O15" s="967"/>
      <c r="P15" s="967"/>
      <c r="Q15" s="967"/>
      <c r="R15" s="967"/>
      <c r="S15" s="967"/>
      <c r="T15" s="967"/>
      <c r="U15" s="967"/>
      <c r="V15" s="967"/>
      <c r="W15" s="967"/>
      <c r="X15" s="967"/>
      <c r="Y15" s="967"/>
      <c r="Z15" s="968"/>
    </row>
    <row r="16" spans="2:26" ht="15" customHeight="1">
      <c r="B16" s="1057" t="str">
        <f>VLOOKUP(H16,Tabla8[#All],2,0)</f>
        <v>NA</v>
      </c>
      <c r="C16" s="1058"/>
      <c r="D16" s="1058"/>
      <c r="E16" s="1058"/>
      <c r="F16" s="1058"/>
      <c r="G16" s="1059"/>
      <c r="H16" s="967" t="s">
        <v>1071</v>
      </c>
      <c r="I16" s="967"/>
      <c r="J16" s="967"/>
      <c r="K16" s="967"/>
      <c r="L16" s="967"/>
      <c r="M16" s="967"/>
      <c r="N16" s="967"/>
      <c r="O16" s="967"/>
      <c r="P16" s="967"/>
      <c r="Q16" s="967"/>
      <c r="R16" s="967"/>
      <c r="S16" s="967"/>
      <c r="T16" s="967"/>
      <c r="U16" s="967"/>
      <c r="V16" s="967"/>
      <c r="W16" s="967"/>
      <c r="X16" s="967"/>
      <c r="Y16" s="967"/>
      <c r="Z16" s="968"/>
    </row>
    <row r="17" spans="2:28" ht="15" customHeight="1">
      <c r="B17" s="1057" t="str">
        <f>VLOOKUP(H17,Tabla8[#All],2,0)</f>
        <v>NA</v>
      </c>
      <c r="C17" s="1058"/>
      <c r="D17" s="1058"/>
      <c r="E17" s="1058"/>
      <c r="F17" s="1058"/>
      <c r="G17" s="1059"/>
      <c r="H17" s="967" t="s">
        <v>1071</v>
      </c>
      <c r="I17" s="967"/>
      <c r="J17" s="967"/>
      <c r="K17" s="967"/>
      <c r="L17" s="967"/>
      <c r="M17" s="967"/>
      <c r="N17" s="967"/>
      <c r="O17" s="967"/>
      <c r="P17" s="967"/>
      <c r="Q17" s="967"/>
      <c r="R17" s="967"/>
      <c r="S17" s="967"/>
      <c r="T17" s="967"/>
      <c r="U17" s="967"/>
      <c r="V17" s="967"/>
      <c r="W17" s="967"/>
      <c r="X17" s="967"/>
      <c r="Y17" s="967"/>
      <c r="Z17" s="968"/>
    </row>
    <row r="18" spans="2:28" ht="15" customHeight="1">
      <c r="B18" s="1057" t="str">
        <f>VLOOKUP(H18,Tabla8[#All],2,0)</f>
        <v>NA</v>
      </c>
      <c r="C18" s="1058"/>
      <c r="D18" s="1058"/>
      <c r="E18" s="1058"/>
      <c r="F18" s="1058"/>
      <c r="G18" s="1059"/>
      <c r="H18" s="967" t="s">
        <v>1071</v>
      </c>
      <c r="I18" s="967"/>
      <c r="J18" s="967"/>
      <c r="K18" s="967"/>
      <c r="L18" s="967"/>
      <c r="M18" s="967"/>
      <c r="N18" s="967"/>
      <c r="O18" s="967"/>
      <c r="P18" s="967"/>
      <c r="Q18" s="967"/>
      <c r="R18" s="967"/>
      <c r="S18" s="967"/>
      <c r="T18" s="967"/>
      <c r="U18" s="967"/>
      <c r="V18" s="967"/>
      <c r="W18" s="967"/>
      <c r="X18" s="967"/>
      <c r="Y18" s="967"/>
      <c r="Z18" s="968"/>
    </row>
    <row r="19" spans="2:28" ht="15" customHeight="1" thickBot="1">
      <c r="B19" s="1060" t="str">
        <f>VLOOKUP(H19,Tabla8[#All],2,0)</f>
        <v>NA</v>
      </c>
      <c r="C19" s="1061"/>
      <c r="D19" s="1061"/>
      <c r="E19" s="1061"/>
      <c r="F19" s="1061"/>
      <c r="G19" s="1062"/>
      <c r="H19" s="992" t="s">
        <v>1071</v>
      </c>
      <c r="I19" s="992"/>
      <c r="J19" s="992"/>
      <c r="K19" s="992"/>
      <c r="L19" s="992"/>
      <c r="M19" s="992"/>
      <c r="N19" s="992"/>
      <c r="O19" s="992"/>
      <c r="P19" s="992"/>
      <c r="Q19" s="992"/>
      <c r="R19" s="992"/>
      <c r="S19" s="992"/>
      <c r="T19" s="992"/>
      <c r="U19" s="992"/>
      <c r="V19" s="992"/>
      <c r="W19" s="992"/>
      <c r="X19" s="992"/>
      <c r="Y19" s="992"/>
      <c r="Z19" s="993"/>
    </row>
    <row r="20" spans="2:28" ht="15" customHeight="1" thickBot="1">
      <c r="B20" s="97"/>
      <c r="C20" s="97"/>
      <c r="D20" s="97"/>
      <c r="E20" s="97"/>
      <c r="F20" s="97"/>
      <c r="G20" s="319"/>
      <c r="H20" s="98"/>
      <c r="I20" s="98"/>
      <c r="J20" s="98"/>
      <c r="K20" s="98"/>
      <c r="L20" s="98"/>
      <c r="M20" s="98"/>
      <c r="N20" s="98"/>
      <c r="O20" s="98"/>
      <c r="P20" s="98"/>
      <c r="Q20" s="98"/>
      <c r="R20" s="98"/>
      <c r="S20" s="98"/>
      <c r="T20" s="98"/>
      <c r="U20" s="98"/>
      <c r="V20" s="98"/>
      <c r="W20" s="98"/>
      <c r="X20" s="98"/>
      <c r="Y20" s="98"/>
      <c r="Z20" s="98"/>
    </row>
    <row r="21" spans="2:28" ht="15" customHeight="1" thickBot="1">
      <c r="B21" s="92" t="s">
        <v>1545</v>
      </c>
      <c r="C21" s="97"/>
      <c r="D21" s="97"/>
      <c r="E21" s="97"/>
      <c r="F21" s="97"/>
      <c r="G21" s="319"/>
      <c r="H21" s="98"/>
      <c r="I21" s="182"/>
      <c r="J21" s="182"/>
      <c r="K21" s="182"/>
      <c r="L21" s="182"/>
      <c r="M21" s="182"/>
      <c r="N21" s="182"/>
      <c r="O21" s="182"/>
      <c r="P21" s="182"/>
      <c r="Q21" s="182"/>
      <c r="R21" s="182"/>
      <c r="S21" s="182"/>
      <c r="T21" s="182"/>
      <c r="U21" s="182"/>
      <c r="V21" s="182"/>
      <c r="W21" s="182"/>
      <c r="X21" s="182"/>
      <c r="Y21" s="986">
        <v>1</v>
      </c>
      <c r="Z21" s="987"/>
    </row>
    <row r="22" spans="2:28" ht="15" customHeight="1" thickBot="1">
      <c r="B22" s="92"/>
      <c r="C22" s="97"/>
      <c r="D22" s="97"/>
      <c r="E22" s="97"/>
      <c r="F22" s="97"/>
      <c r="G22" s="319"/>
      <c r="H22" s="98"/>
      <c r="I22" s="98"/>
      <c r="J22" s="98"/>
      <c r="K22" s="98"/>
      <c r="L22" s="98"/>
      <c r="M22" s="98"/>
      <c r="N22" s="98"/>
      <c r="O22" s="98"/>
      <c r="P22" s="98"/>
      <c r="Q22" s="98"/>
      <c r="R22" s="98"/>
      <c r="S22" s="98"/>
      <c r="T22" s="98"/>
      <c r="U22" s="98"/>
      <c r="V22" s="98"/>
      <c r="W22" s="98"/>
      <c r="X22" s="98"/>
      <c r="Y22" s="410"/>
      <c r="Z22" s="410"/>
    </row>
    <row r="23" spans="2:28" ht="15" customHeight="1" thickBot="1">
      <c r="B23" s="92" t="s">
        <v>1546</v>
      </c>
      <c r="C23" s="97"/>
      <c r="D23" s="97"/>
      <c r="E23" s="97"/>
      <c r="F23" s="97"/>
      <c r="G23" s="319"/>
      <c r="H23" s="98"/>
      <c r="I23" s="411"/>
      <c r="J23" s="411"/>
      <c r="K23" s="411"/>
      <c r="L23" s="411"/>
      <c r="M23" s="411"/>
      <c r="N23" s="411"/>
      <c r="O23" s="411"/>
      <c r="P23" s="411"/>
      <c r="Q23" s="411"/>
      <c r="R23" s="411"/>
      <c r="S23" s="411"/>
      <c r="T23" s="411"/>
      <c r="U23" s="411"/>
      <c r="V23" s="411"/>
      <c r="W23" s="411"/>
      <c r="X23" s="412"/>
      <c r="Y23" s="986" t="s">
        <v>735</v>
      </c>
      <c r="Z23" s="987"/>
    </row>
    <row r="24" spans="2:28" ht="15" customHeight="1" thickBot="1">
      <c r="B24" s="97"/>
      <c r="C24" s="97"/>
      <c r="D24" s="97"/>
      <c r="E24" s="97"/>
      <c r="F24" s="97"/>
      <c r="G24" s="319"/>
      <c r="H24" s="98"/>
      <c r="I24" s="98"/>
      <c r="J24" s="98"/>
      <c r="K24" s="98"/>
      <c r="L24" s="98"/>
      <c r="M24" s="98"/>
      <c r="N24" s="98"/>
      <c r="O24" s="98"/>
      <c r="P24" s="98"/>
      <c r="Q24" s="98"/>
      <c r="R24" s="98"/>
      <c r="S24" s="98"/>
      <c r="T24" s="98"/>
      <c r="U24" s="98"/>
      <c r="V24" s="98"/>
      <c r="W24" s="98"/>
      <c r="X24" s="98"/>
      <c r="Y24" s="98"/>
      <c r="Z24" s="98"/>
    </row>
    <row r="25" spans="2:28" s="99" customFormat="1" ht="15" customHeight="1" thickBot="1">
      <c r="B25" s="991" t="s">
        <v>1547</v>
      </c>
      <c r="C25" s="981"/>
      <c r="D25" s="981"/>
      <c r="E25" s="981" t="s">
        <v>1548</v>
      </c>
      <c r="F25" s="981"/>
      <c r="G25" s="981"/>
      <c r="H25" s="981"/>
      <c r="I25" s="981"/>
      <c r="J25" s="981"/>
      <c r="K25" s="981"/>
      <c r="L25" s="981"/>
      <c r="M25" s="981" t="s">
        <v>1549</v>
      </c>
      <c r="N25" s="981"/>
      <c r="O25" s="981"/>
      <c r="P25" s="994" t="s">
        <v>1550</v>
      </c>
      <c r="Q25" s="994"/>
      <c r="R25" s="994"/>
      <c r="S25" s="994" t="s">
        <v>1551</v>
      </c>
      <c r="T25" s="994"/>
      <c r="U25" s="994"/>
      <c r="V25" s="981" t="s">
        <v>1552</v>
      </c>
      <c r="W25" s="981"/>
      <c r="X25" s="981"/>
      <c r="Y25" s="981"/>
      <c r="Z25" s="982"/>
      <c r="AB25" s="180"/>
    </row>
    <row r="26" spans="2:28" ht="15" customHeight="1">
      <c r="B26" s="983" t="s">
        <v>1553</v>
      </c>
      <c r="C26" s="984"/>
      <c r="D26" s="984"/>
      <c r="E26" s="985" t="s">
        <v>1092</v>
      </c>
      <c r="F26" s="985"/>
      <c r="G26" s="985"/>
      <c r="H26" s="985"/>
      <c r="I26" s="985"/>
      <c r="J26" s="985"/>
      <c r="K26" s="985"/>
      <c r="L26" s="985"/>
      <c r="M26" s="988">
        <f>VLOOKUP(E26,PARÁMETROS!N362:O370,2,0)</f>
        <v>705514.95</v>
      </c>
      <c r="N26" s="988"/>
      <c r="O26" s="988"/>
      <c r="P26" s="988">
        <f t="shared" ref="P26:P27" si="0">+M26*B26</f>
        <v>705514.95</v>
      </c>
      <c r="Q26" s="988"/>
      <c r="R26" s="988"/>
      <c r="S26" s="988">
        <f t="shared" ref="S26:S27" si="1">+P26*31.36%</f>
        <v>221249.48831999997</v>
      </c>
      <c r="T26" s="988"/>
      <c r="U26" s="988"/>
      <c r="V26" s="988">
        <f t="shared" ref="V26:V27" si="2">+ROUND(S26+P26,0)</f>
        <v>926764</v>
      </c>
      <c r="W26" s="989"/>
      <c r="X26" s="989"/>
      <c r="Y26" s="989"/>
      <c r="Z26" s="990"/>
    </row>
    <row r="27" spans="2:28" ht="15" customHeight="1" thickBot="1">
      <c r="B27" s="973">
        <f>+' FMT 104 TOMA DATOS'!AB41-B26</f>
        <v>-1</v>
      </c>
      <c r="C27" s="974"/>
      <c r="D27" s="974"/>
      <c r="E27" s="975" t="s">
        <v>1076</v>
      </c>
      <c r="F27" s="975"/>
      <c r="G27" s="975"/>
      <c r="H27" s="975"/>
      <c r="I27" s="975"/>
      <c r="J27" s="975"/>
      <c r="K27" s="975"/>
      <c r="L27" s="975"/>
      <c r="M27" s="976">
        <f>VLOOKUP(E27,PARÁMETROS!N362:O370,2,0)</f>
        <v>330299.11</v>
      </c>
      <c r="N27" s="976"/>
      <c r="O27" s="976"/>
      <c r="P27" s="976">
        <f t="shared" si="0"/>
        <v>-330299.11</v>
      </c>
      <c r="Q27" s="976"/>
      <c r="R27" s="976"/>
      <c r="S27" s="976">
        <f t="shared" si="1"/>
        <v>-103581.80089599999</v>
      </c>
      <c r="T27" s="976"/>
      <c r="U27" s="976"/>
      <c r="V27" s="976">
        <f t="shared" si="2"/>
        <v>-433881</v>
      </c>
      <c r="W27" s="977"/>
      <c r="X27" s="977"/>
      <c r="Y27" s="977"/>
      <c r="Z27" s="978"/>
    </row>
    <row r="28" spans="2:28" ht="15" customHeight="1">
      <c r="B28" s="969" t="s">
        <v>1554</v>
      </c>
      <c r="C28" s="969"/>
      <c r="D28" s="969"/>
      <c r="E28" s="969"/>
      <c r="F28" s="969"/>
      <c r="G28" s="969"/>
      <c r="H28" s="969"/>
      <c r="I28" s="969"/>
      <c r="J28" s="969"/>
      <c r="K28" s="969"/>
      <c r="L28" s="969"/>
      <c r="M28" s="969"/>
      <c r="N28" s="969"/>
      <c r="O28" s="969"/>
      <c r="P28" s="969"/>
      <c r="Q28" s="969"/>
      <c r="R28" s="969"/>
      <c r="S28" s="969"/>
      <c r="T28" s="969"/>
      <c r="U28" s="969"/>
      <c r="V28" s="970">
        <f>SUM(V26:Z27)*12</f>
        <v>5914596</v>
      </c>
      <c r="W28" s="971"/>
      <c r="X28" s="971"/>
      <c r="Y28" s="971"/>
      <c r="Z28" s="972"/>
      <c r="AA28" s="197">
        <v>0.4</v>
      </c>
    </row>
    <row r="29" spans="2:28" ht="15" customHeight="1">
      <c r="B29" s="969" t="s">
        <v>1555</v>
      </c>
      <c r="C29" s="969"/>
      <c r="D29" s="969"/>
      <c r="E29" s="969"/>
      <c r="F29" s="969"/>
      <c r="G29" s="969"/>
      <c r="H29" s="969"/>
      <c r="I29" s="969"/>
      <c r="J29" s="969"/>
      <c r="K29" s="969"/>
      <c r="L29" s="969"/>
      <c r="M29" s="969"/>
      <c r="N29" s="969"/>
      <c r="O29" s="969"/>
      <c r="P29" s="969"/>
      <c r="Q29" s="969"/>
      <c r="R29" s="969"/>
      <c r="S29" s="969"/>
      <c r="T29" s="969"/>
      <c r="U29" s="969"/>
      <c r="V29" s="1004">
        <f>+V28*60%/AA28</f>
        <v>8871894</v>
      </c>
      <c r="W29" s="1005"/>
      <c r="X29" s="1005"/>
      <c r="Y29" s="1005"/>
      <c r="Z29" s="1006"/>
      <c r="AA29" s="197">
        <f>+V29/V30</f>
        <v>0.6</v>
      </c>
    </row>
    <row r="30" spans="2:28" ht="15" customHeight="1" thickBot="1">
      <c r="B30" s="969" t="s">
        <v>1556</v>
      </c>
      <c r="C30" s="969"/>
      <c r="D30" s="969"/>
      <c r="E30" s="969"/>
      <c r="F30" s="969"/>
      <c r="G30" s="969"/>
      <c r="H30" s="969"/>
      <c r="I30" s="969"/>
      <c r="J30" s="969"/>
      <c r="K30" s="969"/>
      <c r="L30" s="969"/>
      <c r="M30" s="969"/>
      <c r="N30" s="969"/>
      <c r="O30" s="969"/>
      <c r="P30" s="969"/>
      <c r="Q30" s="969"/>
      <c r="R30" s="969"/>
      <c r="S30" s="969"/>
      <c r="T30" s="969"/>
      <c r="U30" s="969"/>
      <c r="V30" s="1007">
        <f>+V29+V28</f>
        <v>14786490</v>
      </c>
      <c r="W30" s="1008"/>
      <c r="X30" s="1008"/>
      <c r="Y30" s="1008"/>
      <c r="Z30" s="1009"/>
    </row>
    <row r="31" spans="2:28" ht="15" customHeight="1">
      <c r="B31" s="92"/>
      <c r="C31" s="92"/>
      <c r="D31" s="92"/>
      <c r="E31" s="92"/>
      <c r="F31" s="92"/>
      <c r="G31" s="92"/>
      <c r="H31" s="92"/>
      <c r="I31" s="92"/>
      <c r="J31" s="92"/>
      <c r="K31" s="92"/>
      <c r="L31" s="92"/>
      <c r="M31" s="92"/>
      <c r="N31" s="92"/>
      <c r="O31" s="92"/>
      <c r="P31" s="92"/>
      <c r="Q31" s="92"/>
      <c r="R31" s="92"/>
      <c r="S31" s="92"/>
      <c r="T31" s="92"/>
      <c r="U31" s="92"/>
      <c r="V31" s="100"/>
      <c r="W31" s="101"/>
      <c r="X31" s="101"/>
      <c r="Y31" s="101"/>
      <c r="Z31" s="101"/>
    </row>
    <row r="32" spans="2:28" s="102" customFormat="1" ht="15" customHeight="1">
      <c r="B32" s="103" t="s">
        <v>1557</v>
      </c>
      <c r="C32" s="104"/>
      <c r="D32" s="104"/>
      <c r="E32" s="104"/>
      <c r="F32" s="104"/>
      <c r="G32" s="104"/>
      <c r="H32" s="104"/>
    </row>
    <row r="33" spans="2:9" s="102" customFormat="1" ht="15" customHeight="1">
      <c r="B33" s="103" t="s">
        <v>1558</v>
      </c>
      <c r="C33" s="104"/>
      <c r="D33" s="1041">
        <f>+' FMT 104 TOMA DATOS'!W47+' FMT 104 TOMA DATOS'!W48+' FMT 104 TOMA DATOS'!W49+' FMT 104 TOMA DATOS'!W50+' FMT 104 TOMA DATOS'!W51+' FMT 104 TOMA DATOS'!W52</f>
        <v>163500000</v>
      </c>
      <c r="E33" s="1041"/>
      <c r="F33" s="1041"/>
      <c r="G33" s="1041"/>
      <c r="H33" s="1041"/>
      <c r="I33" s="1041"/>
    </row>
    <row r="34" spans="2:9" s="102" customFormat="1" ht="15" customHeight="1">
      <c r="B34" s="103" t="s">
        <v>1559</v>
      </c>
      <c r="C34" s="104"/>
      <c r="D34" s="1042">
        <f>+IF(D33&gt;=10000000,1.15,IF(D33&lt;=5000000,1,1.1))</f>
        <v>1.1499999999999999</v>
      </c>
      <c r="E34" s="1042"/>
      <c r="F34" s="1042"/>
      <c r="G34" s="1042"/>
      <c r="H34" s="1042"/>
      <c r="I34" s="1042"/>
    </row>
    <row r="35" spans="2:9" s="102" customFormat="1" ht="15" customHeight="1">
      <c r="B35" s="103"/>
      <c r="C35" s="104"/>
      <c r="D35" s="104"/>
      <c r="E35" s="104"/>
      <c r="F35" s="104"/>
      <c r="G35" s="104"/>
      <c r="H35" s="104"/>
    </row>
    <row r="36" spans="2:9" s="102" customFormat="1" ht="15" customHeight="1">
      <c r="B36" s="103" t="s">
        <v>1560</v>
      </c>
      <c r="C36" s="103"/>
      <c r="D36" s="1043" t="s">
        <v>1096</v>
      </c>
      <c r="E36" s="1043"/>
      <c r="F36" s="1043"/>
      <c r="G36" s="1043"/>
      <c r="H36" s="1043"/>
      <c r="I36" s="1043"/>
    </row>
    <row r="37" spans="2:9" s="102" customFormat="1" ht="15" customHeight="1">
      <c r="B37" s="103" t="s">
        <v>1559</v>
      </c>
      <c r="C37" s="104"/>
      <c r="D37" s="1042">
        <f>VLOOKUP(D36,PARÁMETROS!N373:O376,2,0)</f>
        <v>1.1499999999999999</v>
      </c>
      <c r="E37" s="1042"/>
      <c r="F37" s="1042"/>
      <c r="G37" s="1042"/>
      <c r="H37" s="1042"/>
      <c r="I37" s="1042"/>
    </row>
    <row r="38" spans="2:9" s="102" customFormat="1" ht="15" customHeight="1">
      <c r="B38" s="103"/>
      <c r="C38" s="104"/>
      <c r="D38" s="104"/>
      <c r="E38" s="104"/>
      <c r="F38" s="104"/>
      <c r="G38" s="104"/>
      <c r="H38" s="104"/>
    </row>
    <row r="39" spans="2:9" s="102" customFormat="1" ht="15" customHeight="1">
      <c r="B39" s="103" t="s">
        <v>1561</v>
      </c>
      <c r="C39" s="104"/>
      <c r="D39" s="104"/>
      <c r="E39" s="104"/>
      <c r="F39" s="104"/>
      <c r="G39" s="104"/>
      <c r="H39" s="104"/>
    </row>
    <row r="40" spans="2:9" s="102" customFormat="1" ht="15" customHeight="1">
      <c r="B40" s="103" t="s">
        <v>1218</v>
      </c>
      <c r="C40" s="103"/>
      <c r="D40" s="1044">
        <f>+' FMT 104 TOMA DATOS'!I41</f>
        <v>0</v>
      </c>
      <c r="E40" s="1044"/>
      <c r="F40" s="1044"/>
      <c r="G40" s="104"/>
      <c r="H40" s="104"/>
    </row>
    <row r="41" spans="2:9" s="102" customFormat="1" ht="15" customHeight="1">
      <c r="B41" s="103" t="s">
        <v>1219</v>
      </c>
      <c r="C41" s="103"/>
      <c r="D41" s="1044">
        <f>+' FMT 104 TOMA DATOS'!P41</f>
        <v>0</v>
      </c>
      <c r="E41" s="1044"/>
      <c r="F41" s="1044"/>
      <c r="G41" s="104"/>
      <c r="H41" s="104"/>
    </row>
    <row r="42" spans="2:9" s="102" customFormat="1" ht="15" customHeight="1">
      <c r="B42" s="103" t="s">
        <v>1562</v>
      </c>
      <c r="C42" s="104"/>
      <c r="D42" s="1043" t="s">
        <v>1102</v>
      </c>
      <c r="E42" s="1043"/>
      <c r="F42" s="1043"/>
      <c r="G42" s="1043"/>
      <c r="H42" s="1043"/>
      <c r="I42" s="1043"/>
    </row>
    <row r="43" spans="2:9" s="102" customFormat="1" ht="15" customHeight="1">
      <c r="B43" s="103" t="s">
        <v>1559</v>
      </c>
      <c r="C43" s="104"/>
      <c r="D43" s="1042">
        <f>VLOOKUP(D42,PARÁMETROS!N378:O380,2,0)</f>
        <v>1</v>
      </c>
      <c r="E43" s="1042"/>
      <c r="F43" s="1042"/>
      <c r="G43" s="1042"/>
      <c r="H43" s="1042"/>
      <c r="I43" s="1042"/>
    </row>
    <row r="44" spans="2:9" s="102" customFormat="1" ht="15" customHeight="1">
      <c r="B44" s="103"/>
      <c r="C44" s="104"/>
      <c r="D44" s="104"/>
      <c r="E44" s="104"/>
      <c r="F44" s="104"/>
      <c r="G44" s="104"/>
      <c r="H44" s="104"/>
    </row>
    <row r="45" spans="2:9" s="102" customFormat="1" ht="15" customHeight="1">
      <c r="B45" s="103"/>
      <c r="C45" s="104"/>
      <c r="D45" s="104"/>
      <c r="E45" s="104"/>
      <c r="F45" s="104"/>
      <c r="G45" s="104"/>
      <c r="H45" s="104"/>
    </row>
    <row r="46" spans="2:9" s="102" customFormat="1" ht="15" customHeight="1">
      <c r="B46" s="103"/>
      <c r="C46" s="104"/>
      <c r="D46" s="104"/>
      <c r="E46" s="104"/>
      <c r="F46" s="104"/>
      <c r="G46" s="104"/>
      <c r="H46" s="104"/>
    </row>
    <row r="47" spans="2:9" s="102" customFormat="1" ht="15" customHeight="1">
      <c r="B47" s="103"/>
      <c r="C47" s="104"/>
      <c r="D47" s="104"/>
      <c r="E47" s="104"/>
      <c r="F47" s="104"/>
      <c r="G47" s="104"/>
      <c r="H47" s="104"/>
    </row>
    <row r="48" spans="2:9" s="102" customFormat="1" ht="15" customHeight="1">
      <c r="B48" s="103"/>
      <c r="C48" s="104"/>
      <c r="D48" s="104"/>
      <c r="E48" s="104"/>
      <c r="F48" s="104"/>
      <c r="G48" s="104"/>
      <c r="H48" s="104"/>
    </row>
    <row r="49" spans="2:26" s="102" customFormat="1" ht="15" customHeight="1">
      <c r="B49" s="103"/>
      <c r="C49" s="104"/>
      <c r="D49" s="104"/>
      <c r="E49" s="104"/>
      <c r="F49" s="104"/>
      <c r="G49" s="104"/>
      <c r="H49" s="104"/>
    </row>
    <row r="50" spans="2:26" s="102" customFormat="1" ht="15" customHeight="1">
      <c r="B50" s="103"/>
      <c r="C50" s="104"/>
      <c r="D50" s="104"/>
      <c r="E50" s="104"/>
      <c r="F50" s="104"/>
      <c r="G50" s="104"/>
      <c r="H50" s="104"/>
    </row>
    <row r="51" spans="2:26" s="102" customFormat="1" ht="15" customHeight="1">
      <c r="B51" s="103"/>
      <c r="C51" s="104"/>
      <c r="D51" s="104"/>
      <c r="E51" s="104"/>
      <c r="F51" s="104"/>
      <c r="G51" s="104"/>
      <c r="H51" s="104"/>
    </row>
    <row r="52" spans="2:26" ht="15" customHeight="1">
      <c r="B52" s="103" t="s">
        <v>1563</v>
      </c>
      <c r="C52" s="104"/>
      <c r="E52" s="104"/>
      <c r="F52" s="102"/>
      <c r="G52" s="1025">
        <f>+D34+D37+D43</f>
        <v>3.3</v>
      </c>
      <c r="H52" s="1025"/>
      <c r="I52" s="1025"/>
      <c r="J52" s="1025"/>
      <c r="K52" s="513">
        <f>+PARÁMETROS!O381</f>
        <v>3.25</v>
      </c>
      <c r="L52" s="514">
        <v>1</v>
      </c>
      <c r="M52" s="515">
        <f>+G52</f>
        <v>3.3</v>
      </c>
      <c r="N52" s="514" t="s">
        <v>492</v>
      </c>
    </row>
    <row r="53" spans="2:26" ht="15" customHeight="1">
      <c r="B53" s="103" t="s">
        <v>1564</v>
      </c>
      <c r="C53" s="106"/>
      <c r="E53" s="105"/>
      <c r="F53" s="102"/>
      <c r="K53" s="515"/>
      <c r="L53" s="515"/>
      <c r="M53" s="516">
        <f>+M52*L52/K52</f>
        <v>1.0153846153846153</v>
      </c>
      <c r="N53" s="515"/>
    </row>
    <row r="54" spans="2:26" ht="15" customHeight="1" thickBot="1">
      <c r="B54" s="103" t="s">
        <v>1565</v>
      </c>
      <c r="C54" s="106"/>
      <c r="E54" s="105"/>
      <c r="V54" s="1026">
        <f>+M53*V30</f>
        <v>15013974.46153846</v>
      </c>
      <c r="W54" s="1026"/>
      <c r="X54" s="1026"/>
      <c r="Y54" s="1026"/>
      <c r="Z54" s="1026"/>
    </row>
    <row r="55" spans="2:26" ht="15" customHeight="1">
      <c r="B55" s="103" t="s">
        <v>1566</v>
      </c>
      <c r="G55" s="318"/>
      <c r="H55" s="318"/>
      <c r="I55" s="318"/>
      <c r="J55" s="318"/>
      <c r="L55" s="1027">
        <f>+' FMT 104 TOMA DATOS'!J31</f>
        <v>0</v>
      </c>
      <c r="M55" s="1027"/>
      <c r="N55" s="1027"/>
      <c r="O55" s="1027"/>
      <c r="P55" s="1027"/>
      <c r="Q55" s="1027"/>
      <c r="R55" s="1027"/>
      <c r="S55" s="1027"/>
      <c r="T55" s="1027"/>
      <c r="U55" s="1027"/>
    </row>
    <row r="56" spans="2:26" ht="15" customHeight="1">
      <c r="B56" s="103" t="s">
        <v>1567</v>
      </c>
      <c r="H56" s="176" t="e">
        <f>VLOOKUP(L55,PARÁMETROS!B595:C609,2,0)</f>
        <v>#N/A</v>
      </c>
      <c r="I56" s="107"/>
      <c r="J56" s="195" t="e">
        <f>+H56-1</f>
        <v>#N/A</v>
      </c>
      <c r="K56" s="320"/>
      <c r="L56" s="1030" t="e">
        <f>100%/J56</f>
        <v>#N/A</v>
      </c>
      <c r="M56" s="1030"/>
      <c r="N56" s="110"/>
      <c r="O56" s="1030" t="e">
        <f>100%+L56</f>
        <v>#N/A</v>
      </c>
      <c r="P56" s="1030"/>
      <c r="R56" s="1031" t="e">
        <f>+O56/100*100</f>
        <v>#N/A</v>
      </c>
      <c r="S56" s="1031"/>
    </row>
    <row r="57" spans="2:26" ht="15" customHeight="1" thickBot="1">
      <c r="B57" s="103" t="s">
        <v>1568</v>
      </c>
      <c r="C57" s="108"/>
      <c r="G57" s="109"/>
      <c r="H57" s="109"/>
      <c r="Q57" s="1028"/>
      <c r="R57" s="1028"/>
      <c r="V57" s="1026" t="e">
        <f>+V54*R56</f>
        <v>#N/A</v>
      </c>
      <c r="W57" s="1026"/>
      <c r="X57" s="1026"/>
      <c r="Y57" s="1026"/>
      <c r="Z57" s="1026"/>
    </row>
    <row r="58" spans="2:26" ht="15" customHeight="1" thickBot="1">
      <c r="B58" s="103" t="s">
        <v>1569</v>
      </c>
      <c r="C58" s="108"/>
      <c r="G58" s="109"/>
      <c r="H58" s="109"/>
      <c r="Q58" s="1028"/>
      <c r="R58" s="1028"/>
      <c r="V58" s="1026" t="e">
        <f>+V57/12</f>
        <v>#N/A</v>
      </c>
      <c r="W58" s="1026"/>
      <c r="X58" s="1026"/>
      <c r="Y58" s="1026"/>
      <c r="Z58" s="1026"/>
    </row>
    <row r="59" spans="2:26" ht="15" customHeight="1">
      <c r="B59" s="103" t="s">
        <v>1570</v>
      </c>
      <c r="C59" s="105"/>
    </row>
    <row r="60" spans="2:26" ht="15" customHeight="1" thickBot="1">
      <c r="B60" s="188"/>
      <c r="C60" s="189"/>
      <c r="D60" s="148"/>
      <c r="E60" s="148"/>
      <c r="F60" s="148"/>
      <c r="G60" s="148"/>
      <c r="H60" s="190"/>
      <c r="I60" s="190"/>
      <c r="J60" s="190"/>
      <c r="K60" s="190"/>
      <c r="L60" s="190"/>
      <c r="M60" s="148"/>
      <c r="N60" s="148"/>
      <c r="O60" s="148"/>
      <c r="P60" s="148"/>
      <c r="Q60" s="148"/>
      <c r="R60" s="148"/>
      <c r="S60" s="148"/>
      <c r="T60" s="148"/>
      <c r="U60" s="148"/>
      <c r="V60" s="148"/>
      <c r="W60" s="148"/>
      <c r="X60" s="148"/>
      <c r="Y60" s="148"/>
      <c r="Z60" s="148"/>
    </row>
    <row r="61" spans="2:26" ht="15" customHeight="1">
      <c r="B61" s="191" t="s">
        <v>1571</v>
      </c>
      <c r="C61" s="321"/>
      <c r="D61" s="321"/>
      <c r="E61" s="321"/>
      <c r="F61" s="321"/>
      <c r="G61" s="322"/>
      <c r="H61" s="322"/>
      <c r="I61" s="322"/>
      <c r="J61" s="322"/>
      <c r="K61" s="322"/>
      <c r="L61" s="322"/>
      <c r="M61" s="322"/>
      <c r="N61" s="323">
        <v>1.75</v>
      </c>
      <c r="O61" s="324"/>
      <c r="P61" s="150"/>
      <c r="Q61" s="150"/>
      <c r="R61" s="150"/>
      <c r="S61" s="150"/>
      <c r="T61" s="322"/>
      <c r="U61" s="322"/>
      <c r="V61" s="322"/>
      <c r="W61" s="322"/>
      <c r="X61" s="322"/>
      <c r="Y61" s="322"/>
      <c r="Z61" s="325"/>
    </row>
    <row r="62" spans="2:26" ht="15" customHeight="1">
      <c r="B62" s="192" t="s">
        <v>1572</v>
      </c>
      <c r="C62" s="326"/>
      <c r="D62" s="326"/>
      <c r="E62" s="326"/>
      <c r="F62" s="326"/>
      <c r="G62" s="327"/>
      <c r="H62" s="327"/>
      <c r="I62" s="327"/>
      <c r="J62" s="327"/>
      <c r="K62" s="327"/>
      <c r="L62" s="327"/>
      <c r="M62" s="327"/>
      <c r="N62" s="328">
        <f>+N61+0.75</f>
        <v>2.5</v>
      </c>
      <c r="O62" s="153"/>
      <c r="P62" s="38"/>
      <c r="Q62" s="38"/>
      <c r="R62" s="38"/>
      <c r="S62" s="38"/>
      <c r="T62" s="327"/>
      <c r="U62" s="327"/>
      <c r="V62" s="327"/>
      <c r="W62" s="327"/>
      <c r="X62" s="327"/>
      <c r="Y62" s="327"/>
      <c r="Z62" s="329"/>
    </row>
    <row r="63" spans="2:26" ht="15" customHeight="1">
      <c r="B63" s="192" t="s">
        <v>1573</v>
      </c>
      <c r="C63" s="326"/>
      <c r="D63" s="326"/>
      <c r="E63" s="326"/>
      <c r="F63" s="326"/>
      <c r="G63" s="327"/>
      <c r="H63" s="327"/>
      <c r="I63" s="327"/>
      <c r="J63" s="327"/>
      <c r="K63" s="327"/>
      <c r="L63" s="327"/>
      <c r="M63" s="327"/>
      <c r="N63" s="328">
        <f>+N62+0.75</f>
        <v>3.25</v>
      </c>
      <c r="O63" s="153"/>
      <c r="P63" s="38"/>
      <c r="Q63" s="38"/>
      <c r="R63" s="38"/>
      <c r="S63" s="38"/>
      <c r="T63" s="327"/>
      <c r="U63" s="327"/>
      <c r="V63" s="327"/>
      <c r="W63" s="327"/>
      <c r="X63" s="327"/>
      <c r="Y63" s="327"/>
      <c r="Z63" s="329"/>
    </row>
    <row r="64" spans="2:26" ht="15" customHeight="1" thickBot="1">
      <c r="B64" s="194" t="s">
        <v>1574</v>
      </c>
      <c r="C64" s="330"/>
      <c r="D64" s="330"/>
      <c r="E64" s="330"/>
      <c r="F64" s="330"/>
      <c r="G64" s="331"/>
      <c r="H64" s="331"/>
      <c r="I64" s="331"/>
      <c r="J64" s="331"/>
      <c r="K64" s="331"/>
      <c r="L64" s="331"/>
      <c r="M64" s="331"/>
      <c r="N64" s="332">
        <f>+N63+0.75+0.25</f>
        <v>4.25</v>
      </c>
      <c r="O64" s="333"/>
      <c r="P64" s="167"/>
      <c r="Q64" s="167"/>
      <c r="R64" s="167"/>
      <c r="S64" s="167"/>
      <c r="T64" s="331"/>
      <c r="U64" s="331"/>
      <c r="V64" s="331"/>
      <c r="W64" s="331"/>
      <c r="X64" s="331"/>
      <c r="Y64" s="331"/>
      <c r="Z64" s="334"/>
    </row>
    <row r="65" spans="2:53" ht="15" customHeight="1" thickBot="1">
      <c r="B65" s="193" t="s">
        <v>1575</v>
      </c>
      <c r="C65" s="335"/>
      <c r="D65" s="330"/>
      <c r="E65" s="330"/>
      <c r="F65" s="330"/>
      <c r="G65" s="1032" t="e">
        <f>+IF(V57&lt;750000000,V57*N61/1000,IF(V57&lt;1500000000,V57*N62/1000,IF(V57&lt;3000000000,V57*N63/1000,V57*N64/1000)))</f>
        <v>#N/A</v>
      </c>
      <c r="H65" s="1032"/>
      <c r="I65" s="1032"/>
      <c r="J65" s="1032"/>
      <c r="K65" s="1032"/>
      <c r="L65" s="1032"/>
      <c r="M65" s="1032"/>
      <c r="N65" s="1033"/>
      <c r="O65" s="336" t="s">
        <v>1576</v>
      </c>
      <c r="P65" s="167"/>
      <c r="Q65" s="167"/>
      <c r="R65" s="167"/>
      <c r="S65" s="167"/>
      <c r="T65" s="167"/>
      <c r="U65" s="955" t="e">
        <f>+ROUND(G65/4,0)</f>
        <v>#N/A</v>
      </c>
      <c r="V65" s="955"/>
      <c r="W65" s="955"/>
      <c r="X65" s="955"/>
      <c r="Y65" s="955"/>
      <c r="Z65" s="1029"/>
      <c r="AU65" s="955"/>
      <c r="AV65" s="955"/>
      <c r="AW65" s="955"/>
      <c r="AX65" s="955"/>
      <c r="AY65" s="955"/>
      <c r="AZ65" s="955"/>
      <c r="BA65" s="955"/>
    </row>
    <row r="66" spans="2:53" ht="15" customHeight="1" thickBot="1">
      <c r="B66" s="103"/>
      <c r="C66" s="105"/>
      <c r="H66" s="181"/>
      <c r="I66" s="181"/>
      <c r="J66" s="181"/>
      <c r="K66" s="181"/>
      <c r="L66" s="181"/>
    </row>
    <row r="67" spans="2:53" ht="15" customHeight="1" thickBot="1">
      <c r="B67" s="103" t="s">
        <v>1577</v>
      </c>
      <c r="X67" s="1022" t="s">
        <v>1117</v>
      </c>
      <c r="Y67" s="1023"/>
      <c r="Z67" s="1024"/>
    </row>
    <row r="68" spans="2:53" ht="15" customHeight="1">
      <c r="H68" s="111"/>
      <c r="I68" s="111"/>
    </row>
    <row r="69" spans="2:53" ht="15" customHeight="1" thickBot="1">
      <c r="B69" s="999" t="s">
        <v>1544</v>
      </c>
      <c r="C69" s="999"/>
      <c r="D69" s="999"/>
      <c r="E69" s="999"/>
      <c r="F69" s="999"/>
      <c r="G69" s="999"/>
      <c r="H69" s="999" t="s">
        <v>1578</v>
      </c>
      <c r="I69" s="999"/>
      <c r="J69" s="999"/>
      <c r="K69" s="999"/>
      <c r="L69" s="999"/>
      <c r="M69" s="999"/>
      <c r="N69" s="999"/>
      <c r="O69" s="999"/>
      <c r="P69" s="999"/>
      <c r="Q69" s="999"/>
      <c r="R69" s="999"/>
      <c r="S69" s="999"/>
      <c r="T69" s="999"/>
      <c r="U69" s="999"/>
      <c r="V69" s="999"/>
      <c r="W69" s="999"/>
      <c r="X69" s="999"/>
      <c r="Y69" s="999"/>
      <c r="Z69" s="999"/>
    </row>
    <row r="70" spans="2:53" ht="15" customHeight="1">
      <c r="B70" s="1063" t="str">
        <f t="shared" ref="B70:B75" si="3">+B14</f>
        <v>1133010200000-L2</v>
      </c>
      <c r="C70" s="1064"/>
      <c r="D70" s="1064"/>
      <c r="E70" s="1064"/>
      <c r="F70" s="1064"/>
      <c r="G70" s="1065"/>
      <c r="H70" s="1045" t="str">
        <f>+H14</f>
        <v>ELABORACIÓN DE PRODUCTOS EMULSIFICADOS</v>
      </c>
      <c r="I70" s="1045"/>
      <c r="J70" s="1045"/>
      <c r="K70" s="1045"/>
      <c r="L70" s="1045"/>
      <c r="M70" s="1045"/>
      <c r="N70" s="1045"/>
      <c r="O70" s="1045"/>
      <c r="P70" s="1045"/>
      <c r="Q70" s="1045"/>
      <c r="R70" s="1045"/>
      <c r="S70" s="1045"/>
      <c r="T70" s="1045"/>
      <c r="U70" s="1046" t="e">
        <f t="shared" ref="U70:U75" si="4">+$U$65/$Y$21</f>
        <v>#N/A</v>
      </c>
      <c r="V70" s="1046"/>
      <c r="W70" s="1046"/>
      <c r="X70" s="1046"/>
      <c r="Y70" s="1046"/>
      <c r="Z70" s="1047"/>
    </row>
    <row r="71" spans="2:53" ht="15" customHeight="1">
      <c r="B71" s="1016" t="str">
        <f t="shared" si="3"/>
        <v>NA</v>
      </c>
      <c r="C71" s="1017"/>
      <c r="D71" s="1017"/>
      <c r="E71" s="1017"/>
      <c r="F71" s="1017"/>
      <c r="G71" s="1018"/>
      <c r="H71" s="1015" t="str">
        <f t="shared" ref="H71" si="5">+H15</f>
        <v>NINGÚN OTRA</v>
      </c>
      <c r="I71" s="1015"/>
      <c r="J71" s="1015"/>
      <c r="K71" s="1015"/>
      <c r="L71" s="1015"/>
      <c r="M71" s="1015"/>
      <c r="N71" s="1015"/>
      <c r="O71" s="1015"/>
      <c r="P71" s="1015"/>
      <c r="Q71" s="1015"/>
      <c r="R71" s="1015"/>
      <c r="S71" s="1015"/>
      <c r="T71" s="1015"/>
      <c r="U71" s="1010" t="e">
        <f t="shared" si="4"/>
        <v>#N/A</v>
      </c>
      <c r="V71" s="1010"/>
      <c r="W71" s="1010"/>
      <c r="X71" s="1010"/>
      <c r="Y71" s="1010"/>
      <c r="Z71" s="1011"/>
    </row>
    <row r="72" spans="2:53" ht="15" customHeight="1">
      <c r="B72" s="1016" t="str">
        <f t="shared" si="3"/>
        <v>NA</v>
      </c>
      <c r="C72" s="1017"/>
      <c r="D72" s="1017"/>
      <c r="E72" s="1017"/>
      <c r="F72" s="1017"/>
      <c r="G72" s="1018"/>
      <c r="H72" s="1015" t="str">
        <f t="shared" ref="H72" si="6">+H16</f>
        <v>NINGÚN OTRA</v>
      </c>
      <c r="I72" s="1015"/>
      <c r="J72" s="1015"/>
      <c r="K72" s="1015"/>
      <c r="L72" s="1015"/>
      <c r="M72" s="1015"/>
      <c r="N72" s="1015"/>
      <c r="O72" s="1015"/>
      <c r="P72" s="1015"/>
      <c r="Q72" s="1015"/>
      <c r="R72" s="1015"/>
      <c r="S72" s="1015"/>
      <c r="T72" s="1015"/>
      <c r="U72" s="1010" t="e">
        <f t="shared" si="4"/>
        <v>#N/A</v>
      </c>
      <c r="V72" s="1010"/>
      <c r="W72" s="1010"/>
      <c r="X72" s="1010"/>
      <c r="Y72" s="1010"/>
      <c r="Z72" s="1011"/>
    </row>
    <row r="73" spans="2:53" ht="15" customHeight="1">
      <c r="B73" s="1016" t="str">
        <f t="shared" si="3"/>
        <v>NA</v>
      </c>
      <c r="C73" s="1017"/>
      <c r="D73" s="1017"/>
      <c r="E73" s="1017"/>
      <c r="F73" s="1017"/>
      <c r="G73" s="1018"/>
      <c r="H73" s="1015" t="str">
        <f t="shared" ref="H73" si="7">+H17</f>
        <v>NINGÚN OTRA</v>
      </c>
      <c r="I73" s="1015"/>
      <c r="J73" s="1015"/>
      <c r="K73" s="1015"/>
      <c r="L73" s="1015"/>
      <c r="M73" s="1015"/>
      <c r="N73" s="1015"/>
      <c r="O73" s="1015"/>
      <c r="P73" s="1015"/>
      <c r="Q73" s="1015"/>
      <c r="R73" s="1015"/>
      <c r="S73" s="1015"/>
      <c r="T73" s="1015"/>
      <c r="U73" s="1010" t="e">
        <f t="shared" si="4"/>
        <v>#N/A</v>
      </c>
      <c r="V73" s="1010"/>
      <c r="W73" s="1010"/>
      <c r="X73" s="1010"/>
      <c r="Y73" s="1010"/>
      <c r="Z73" s="1011"/>
    </row>
    <row r="74" spans="2:53" ht="15" customHeight="1">
      <c r="B74" s="1016" t="str">
        <f t="shared" si="3"/>
        <v>NA</v>
      </c>
      <c r="C74" s="1017"/>
      <c r="D74" s="1017"/>
      <c r="E74" s="1017"/>
      <c r="F74" s="1017"/>
      <c r="G74" s="1018"/>
      <c r="H74" s="1015" t="str">
        <f t="shared" ref="H74" si="8">+H18</f>
        <v>NINGÚN OTRA</v>
      </c>
      <c r="I74" s="1015"/>
      <c r="J74" s="1015"/>
      <c r="K74" s="1015"/>
      <c r="L74" s="1015"/>
      <c r="M74" s="1015"/>
      <c r="N74" s="1015"/>
      <c r="O74" s="1015"/>
      <c r="P74" s="1015"/>
      <c r="Q74" s="1015"/>
      <c r="R74" s="1015"/>
      <c r="S74" s="1015"/>
      <c r="T74" s="1015"/>
      <c r="U74" s="1010" t="e">
        <f t="shared" si="4"/>
        <v>#N/A</v>
      </c>
      <c r="V74" s="1010"/>
      <c r="W74" s="1010"/>
      <c r="X74" s="1010"/>
      <c r="Y74" s="1010"/>
      <c r="Z74" s="1011"/>
    </row>
    <row r="75" spans="2:53" ht="15" customHeight="1" thickBot="1">
      <c r="B75" s="1019" t="str">
        <f t="shared" si="3"/>
        <v>NA</v>
      </c>
      <c r="C75" s="1020"/>
      <c r="D75" s="1020"/>
      <c r="E75" s="1020"/>
      <c r="F75" s="1020"/>
      <c r="G75" s="1021"/>
      <c r="H75" s="1012" t="str">
        <f t="shared" ref="H75" si="9">+H19</f>
        <v>NINGÚN OTRA</v>
      </c>
      <c r="I75" s="1012"/>
      <c r="J75" s="1012"/>
      <c r="K75" s="1012"/>
      <c r="L75" s="1012"/>
      <c r="M75" s="1012"/>
      <c r="N75" s="1012"/>
      <c r="O75" s="1012"/>
      <c r="P75" s="1012"/>
      <c r="Q75" s="1012"/>
      <c r="R75" s="1012"/>
      <c r="S75" s="1012"/>
      <c r="T75" s="1012"/>
      <c r="U75" s="1013" t="e">
        <f t="shared" si="4"/>
        <v>#N/A</v>
      </c>
      <c r="V75" s="1013"/>
      <c r="W75" s="1013"/>
      <c r="X75" s="1013"/>
      <c r="Y75" s="1013"/>
      <c r="Z75" s="1014"/>
    </row>
    <row r="76" spans="2:53" ht="15" customHeight="1" thickBot="1">
      <c r="B76" s="97"/>
      <c r="C76" s="97"/>
      <c r="D76" s="97"/>
      <c r="E76" s="97"/>
      <c r="F76" s="97"/>
      <c r="G76" s="112"/>
      <c r="H76" s="113"/>
      <c r="I76" s="113"/>
      <c r="J76" s="113"/>
      <c r="K76" s="113"/>
      <c r="L76" s="113"/>
      <c r="M76" s="113"/>
      <c r="N76" s="113"/>
      <c r="O76" s="113"/>
      <c r="P76" s="113"/>
      <c r="Q76" s="113"/>
      <c r="R76" s="113"/>
      <c r="S76" s="113"/>
      <c r="T76" s="113"/>
      <c r="U76" s="318"/>
      <c r="V76" s="318"/>
      <c r="W76" s="318"/>
      <c r="X76" s="318"/>
      <c r="Y76" s="318"/>
      <c r="Z76" s="318"/>
    </row>
    <row r="77" spans="2:53" ht="15" customHeight="1" thickBot="1">
      <c r="B77" s="1048" t="s">
        <v>1579</v>
      </c>
      <c r="C77" s="1049"/>
      <c r="D77" s="1049"/>
      <c r="E77" s="1049"/>
      <c r="F77" s="1049"/>
      <c r="G77" s="1050"/>
      <c r="H77" s="1034" t="s">
        <v>1580</v>
      </c>
      <c r="I77" s="1034"/>
      <c r="J77" s="1034"/>
      <c r="K77" s="1034"/>
      <c r="L77" s="1034"/>
      <c r="M77" s="1034"/>
      <c r="N77" s="1034"/>
      <c r="O77" s="1034"/>
      <c r="P77" s="1034"/>
      <c r="Q77" s="1034"/>
      <c r="R77" s="1034"/>
      <c r="S77" s="1034"/>
      <c r="T77" s="1034"/>
      <c r="U77" s="1035" t="e">
        <f>+U65*2%</f>
        <v>#N/A</v>
      </c>
      <c r="V77" s="1035"/>
      <c r="W77" s="1035"/>
      <c r="X77" s="1035"/>
      <c r="Y77" s="1035"/>
      <c r="Z77" s="1036"/>
    </row>
    <row r="78" spans="2:53" ht="15" customHeight="1" thickBot="1">
      <c r="B78" s="97"/>
      <c r="C78" s="97"/>
      <c r="D78" s="97"/>
      <c r="E78" s="97"/>
      <c r="F78" s="97"/>
      <c r="G78" s="112"/>
      <c r="H78" s="113"/>
      <c r="I78" s="113"/>
      <c r="J78" s="113"/>
      <c r="K78" s="113"/>
      <c r="L78" s="113"/>
      <c r="M78" s="113"/>
      <c r="N78" s="113"/>
      <c r="O78" s="113"/>
      <c r="P78" s="113"/>
      <c r="Q78" s="113"/>
      <c r="R78" s="113"/>
      <c r="S78" s="113"/>
      <c r="T78" s="113"/>
      <c r="U78" s="318"/>
      <c r="V78" s="318"/>
      <c r="W78" s="318"/>
      <c r="X78" s="318"/>
      <c r="Y78" s="318"/>
      <c r="Z78" s="318"/>
    </row>
    <row r="79" spans="2:53" ht="15" customHeight="1" thickBot="1">
      <c r="B79" s="1051" t="str">
        <f>VLOOKUP(H79,PARÁMETROS!U157:W161,2,0)</f>
        <v>1312050410000-08</v>
      </c>
      <c r="C79" s="1052"/>
      <c r="D79" s="1052"/>
      <c r="E79" s="1052"/>
      <c r="F79" s="1052"/>
      <c r="G79" s="1053"/>
      <c r="H79" s="1034" t="str">
        <f>VLOOKUP(Y23,PARÁMETROS!S157:W159,3,0)</f>
        <v>RECOLECCION BASURA COMERCIAL C</v>
      </c>
      <c r="I79" s="1034"/>
      <c r="J79" s="1034"/>
      <c r="K79" s="1034"/>
      <c r="L79" s="1034"/>
      <c r="M79" s="1034"/>
      <c r="N79" s="1034"/>
      <c r="O79" s="1034"/>
      <c r="P79" s="1034"/>
      <c r="Q79" s="1034"/>
      <c r="R79" s="1034"/>
      <c r="S79" s="1034"/>
      <c r="T79" s="1034"/>
      <c r="U79" s="1035">
        <f>VLOOKUP(H79,PARÁMETROS!U157:W160,3,0)</f>
        <v>21977.18</v>
      </c>
      <c r="V79" s="1035"/>
      <c r="W79" s="1035"/>
      <c r="X79" s="1035"/>
      <c r="Y79" s="1035"/>
      <c r="Z79" s="1036"/>
    </row>
    <row r="80" spans="2:53" ht="15" customHeight="1" thickBot="1">
      <c r="B80" s="97"/>
      <c r="C80" s="97"/>
      <c r="D80" s="97"/>
      <c r="E80" s="97"/>
      <c r="F80" s="97"/>
      <c r="G80" s="112"/>
      <c r="H80" s="113"/>
      <c r="I80" s="113"/>
      <c r="J80" s="113"/>
      <c r="K80" s="113"/>
      <c r="L80" s="113"/>
      <c r="M80" s="113"/>
      <c r="N80" s="113"/>
      <c r="O80" s="113"/>
      <c r="P80" s="113"/>
      <c r="Q80" s="113"/>
      <c r="R80" s="113"/>
      <c r="S80" s="113"/>
      <c r="T80" s="113"/>
      <c r="U80" s="318"/>
      <c r="V80" s="318"/>
      <c r="W80" s="318"/>
      <c r="X80" s="318"/>
      <c r="Y80" s="318"/>
      <c r="Z80" s="318"/>
    </row>
    <row r="81" spans="2:27" ht="15" customHeight="1" thickBot="1">
      <c r="B81" s="1037" t="s">
        <v>1581</v>
      </c>
      <c r="C81" s="1037"/>
      <c r="D81" s="1037"/>
      <c r="E81" s="1037"/>
      <c r="F81" s="1037"/>
      <c r="G81" s="1037"/>
      <c r="H81" s="1037"/>
      <c r="I81" s="1037"/>
      <c r="J81" s="1037"/>
      <c r="K81" s="1037"/>
      <c r="L81" s="1037"/>
      <c r="M81" s="1037"/>
      <c r="N81" s="1037"/>
      <c r="O81" s="1037"/>
      <c r="P81" s="113"/>
      <c r="Q81" s="113"/>
      <c r="R81" s="113"/>
      <c r="S81" s="113"/>
      <c r="T81" s="113"/>
      <c r="U81" s="1038" t="s">
        <v>491</v>
      </c>
      <c r="V81" s="1039"/>
      <c r="W81" s="1039"/>
      <c r="X81" s="1039"/>
      <c r="Y81" s="1039"/>
      <c r="Z81" s="1040"/>
    </row>
    <row r="82" spans="2:27" ht="15" customHeight="1">
      <c r="B82" s="414"/>
      <c r="C82" s="97"/>
      <c r="D82" s="97"/>
      <c r="E82" s="97"/>
      <c r="F82" s="97"/>
      <c r="G82" s="112"/>
      <c r="H82" s="113"/>
      <c r="I82" s="113"/>
      <c r="J82" s="113"/>
      <c r="K82" s="113"/>
      <c r="L82" s="113"/>
      <c r="M82" s="113"/>
      <c r="N82" s="113"/>
      <c r="O82" s="113"/>
      <c r="P82" s="113"/>
      <c r="Q82" s="113"/>
      <c r="R82" s="113"/>
      <c r="S82" s="113"/>
      <c r="T82" s="113"/>
      <c r="U82" s="318"/>
      <c r="V82" s="318"/>
      <c r="W82" s="318"/>
      <c r="X82" s="318"/>
      <c r="Y82" s="318"/>
      <c r="Z82" s="318"/>
    </row>
    <row r="83" spans="2:27" ht="15" customHeight="1" thickBot="1">
      <c r="B83" s="102" t="s">
        <v>1582</v>
      </c>
      <c r="C83" s="110"/>
      <c r="H83" s="959" t="str">
        <f>+' FMT 104 TOMA DATOS'!K85</f>
        <v>Carolay Solera Calvo</v>
      </c>
      <c r="I83" s="959"/>
      <c r="J83" s="959"/>
      <c r="K83" s="959"/>
      <c r="L83" s="959"/>
      <c r="M83" s="959"/>
      <c r="N83" s="959"/>
      <c r="O83" s="959"/>
      <c r="P83" s="959"/>
      <c r="Q83" s="959"/>
      <c r="R83" s="959"/>
      <c r="S83" s="959"/>
      <c r="T83" s="959"/>
      <c r="U83" s="959"/>
      <c r="V83" s="959"/>
      <c r="W83" s="959"/>
      <c r="X83" s="959"/>
      <c r="Y83" s="959"/>
      <c r="Z83" s="959"/>
    </row>
    <row r="84" spans="2:27" ht="15" customHeight="1" thickBot="1">
      <c r="B84" s="103" t="s">
        <v>1357</v>
      </c>
      <c r="D84" s="961">
        <f ca="1">' FMT 104 TOMA DATOS'!Y85</f>
        <v>45349.510892708335</v>
      </c>
      <c r="E84" s="962"/>
      <c r="F84" s="962"/>
      <c r="G84" s="962"/>
      <c r="H84" s="962"/>
      <c r="I84" s="962"/>
      <c r="J84" s="962"/>
      <c r="K84" s="962"/>
      <c r="L84" s="963"/>
    </row>
    <row r="85" spans="2:27" ht="15" customHeight="1">
      <c r="B85" s="103"/>
    </row>
    <row r="86" spans="2:27" ht="15" customHeight="1" thickBot="1">
      <c r="B86" s="102" t="s">
        <v>1583</v>
      </c>
      <c r="G86" s="959" t="s">
        <v>680</v>
      </c>
      <c r="H86" s="959"/>
      <c r="I86" s="959"/>
      <c r="J86" s="959"/>
      <c r="K86" s="959"/>
      <c r="L86" s="959"/>
      <c r="M86" s="959"/>
      <c r="N86" s="959"/>
      <c r="O86" s="959"/>
      <c r="P86" s="959"/>
      <c r="Q86" s="959"/>
      <c r="R86" s="959"/>
      <c r="S86" s="959"/>
      <c r="T86" s="959"/>
      <c r="U86" s="959"/>
      <c r="V86" s="959"/>
      <c r="W86" s="959"/>
      <c r="X86" s="959"/>
      <c r="Y86" s="959"/>
    </row>
    <row r="87" spans="2:27" ht="15" customHeight="1" thickBot="1">
      <c r="B87" s="103" t="s">
        <v>1357</v>
      </c>
      <c r="D87" s="961">
        <v>44518</v>
      </c>
      <c r="E87" s="962"/>
      <c r="F87" s="962"/>
      <c r="G87" s="962"/>
      <c r="H87" s="962"/>
      <c r="I87" s="962"/>
      <c r="J87" s="962"/>
      <c r="K87" s="962"/>
      <c r="L87" s="963"/>
    </row>
    <row r="88" spans="2:27" ht="15" customHeight="1">
      <c r="B88" s="103"/>
    </row>
    <row r="89" spans="2:27" ht="15" customHeight="1">
      <c r="B89" s="960" t="s">
        <v>1584</v>
      </c>
      <c r="C89" s="960"/>
      <c r="D89" s="960"/>
      <c r="E89" s="960"/>
      <c r="F89" s="960"/>
      <c r="G89" s="959" t="s">
        <v>687</v>
      </c>
      <c r="H89" s="959"/>
      <c r="I89" s="959"/>
      <c r="J89" s="959"/>
      <c r="K89" s="959"/>
      <c r="L89" s="959"/>
      <c r="M89" s="959"/>
      <c r="N89" s="959"/>
      <c r="O89" s="959"/>
      <c r="P89" s="959"/>
    </row>
    <row r="90" spans="2:27" ht="15" customHeight="1">
      <c r="B90" s="103" t="s">
        <v>1357</v>
      </c>
      <c r="D90" s="961">
        <f>D87</f>
        <v>44518</v>
      </c>
      <c r="E90" s="962"/>
      <c r="F90" s="962"/>
      <c r="G90" s="962"/>
      <c r="H90" s="962"/>
      <c r="I90" s="962"/>
      <c r="J90" s="962"/>
      <c r="K90" s="962"/>
      <c r="L90" s="963"/>
    </row>
    <row r="91" spans="2:27" ht="15" customHeight="1">
      <c r="B91" s="103"/>
      <c r="H91" s="486"/>
    </row>
    <row r="92" spans="2:27" ht="15" customHeight="1">
      <c r="B92" s="103"/>
    </row>
    <row r="93" spans="2:27" ht="15" customHeight="1">
      <c r="B93" s="103"/>
      <c r="I93" s="487"/>
    </row>
    <row r="94" spans="2:27" ht="15" customHeight="1">
      <c r="B94" s="103"/>
    </row>
    <row r="95" spans="2:27" ht="15" customHeight="1">
      <c r="B95" s="103"/>
    </row>
    <row r="96" spans="2:27" ht="21" customHeight="1" thickBot="1">
      <c r="B96" s="103"/>
      <c r="C96" s="384"/>
      <c r="D96" s="385"/>
      <c r="E96" s="385"/>
      <c r="F96" s="385"/>
      <c r="G96" s="385"/>
      <c r="H96" s="385"/>
      <c r="I96" s="385"/>
      <c r="J96" s="385"/>
      <c r="K96" s="385"/>
      <c r="L96" s="385"/>
      <c r="M96" s="385"/>
      <c r="N96" s="385"/>
      <c r="O96" s="385"/>
      <c r="P96" s="385"/>
      <c r="Q96" s="385"/>
      <c r="R96" s="385"/>
      <c r="S96" s="385"/>
      <c r="T96" s="385"/>
      <c r="U96" s="385"/>
      <c r="V96" s="385"/>
      <c r="W96" s="385"/>
      <c r="X96" s="385"/>
      <c r="Y96" s="385"/>
      <c r="Z96" s="385"/>
      <c r="AA96" s="385"/>
    </row>
    <row r="97" spans="3:27" ht="6" customHeight="1">
      <c r="C97"/>
      <c r="D97"/>
      <c r="E97"/>
      <c r="F97"/>
      <c r="G97"/>
      <c r="H97"/>
      <c r="I97"/>
      <c r="J97"/>
      <c r="K97"/>
      <c r="L97"/>
      <c r="M97"/>
      <c r="N97"/>
      <c r="O97"/>
      <c r="P97"/>
      <c r="Q97"/>
      <c r="R97"/>
      <c r="S97"/>
      <c r="T97"/>
      <c r="U97"/>
      <c r="V97"/>
      <c r="W97"/>
      <c r="X97"/>
      <c r="Y97"/>
      <c r="Z97"/>
      <c r="AA97"/>
    </row>
    <row r="98" spans="3:27" ht="23.25" customHeight="1">
      <c r="C98" s="964" t="str">
        <f>I10</f>
        <v>Picado Fernandez Ricardo</v>
      </c>
      <c r="D98" s="965"/>
      <c r="E98" s="965"/>
      <c r="F98" s="965"/>
      <c r="G98" s="965"/>
      <c r="H98" s="965"/>
      <c r="I98" s="965"/>
      <c r="J98" s="965"/>
      <c r="K98" s="965"/>
      <c r="L98" s="965"/>
      <c r="M98" s="965"/>
      <c r="N98" s="956">
        <f>+' FMT 104 TOMA DATOS'!H28</f>
        <v>0</v>
      </c>
      <c r="O98" s="957"/>
      <c r="P98" s="957"/>
      <c r="Q98" s="957"/>
      <c r="R98" s="957"/>
      <c r="S98" s="957"/>
      <c r="T98" s="957"/>
      <c r="U98" s="957"/>
      <c r="V98" s="958"/>
      <c r="W98" s="420"/>
      <c r="X98"/>
      <c r="Y98"/>
      <c r="Z98"/>
      <c r="AA98"/>
    </row>
  </sheetData>
  <protectedRanges>
    <protectedRange sqref="B26:O27 X67 H56 J12 H7 F8 I10:I11 W8 D84:D85 D87 W10:W11 D90 H14:Z19 B14:B19" name="Rango1"/>
  </protectedRanges>
  <mergeCells count="111">
    <mergeCell ref="B77:G77"/>
    <mergeCell ref="B79:G79"/>
    <mergeCell ref="B14:G14"/>
    <mergeCell ref="B15:G15"/>
    <mergeCell ref="B16:G16"/>
    <mergeCell ref="B17:G17"/>
    <mergeCell ref="B18:G18"/>
    <mergeCell ref="B19:G19"/>
    <mergeCell ref="B70:G70"/>
    <mergeCell ref="B71:G71"/>
    <mergeCell ref="B72:G72"/>
    <mergeCell ref="D42:I42"/>
    <mergeCell ref="D43:I43"/>
    <mergeCell ref="B29:U29"/>
    <mergeCell ref="P26:R26"/>
    <mergeCell ref="S26:U26"/>
    <mergeCell ref="M26:O26"/>
    <mergeCell ref="H83:Z83"/>
    <mergeCell ref="G86:Y86"/>
    <mergeCell ref="H79:T79"/>
    <mergeCell ref="U79:Z79"/>
    <mergeCell ref="B81:O81"/>
    <mergeCell ref="U81:Z81"/>
    <mergeCell ref="H77:T77"/>
    <mergeCell ref="U77:Z77"/>
    <mergeCell ref="D33:I33"/>
    <mergeCell ref="D34:I34"/>
    <mergeCell ref="D36:I36"/>
    <mergeCell ref="D37:I37"/>
    <mergeCell ref="D40:F40"/>
    <mergeCell ref="D41:F41"/>
    <mergeCell ref="D84:L84"/>
    <mergeCell ref="H74:T74"/>
    <mergeCell ref="H73:T73"/>
    <mergeCell ref="U73:Z73"/>
    <mergeCell ref="B69:G69"/>
    <mergeCell ref="H69:Z69"/>
    <mergeCell ref="H70:T70"/>
    <mergeCell ref="U70:Z70"/>
    <mergeCell ref="H71:T71"/>
    <mergeCell ref="U71:Z71"/>
    <mergeCell ref="V29:Z29"/>
    <mergeCell ref="B30:U30"/>
    <mergeCell ref="V30:Z30"/>
    <mergeCell ref="U74:Z74"/>
    <mergeCell ref="H75:T75"/>
    <mergeCell ref="U75:Z75"/>
    <mergeCell ref="H72:T72"/>
    <mergeCell ref="U72:Z72"/>
    <mergeCell ref="B73:G73"/>
    <mergeCell ref="B74:G74"/>
    <mergeCell ref="B75:G75"/>
    <mergeCell ref="X67:Z67"/>
    <mergeCell ref="G52:J52"/>
    <mergeCell ref="V54:Z54"/>
    <mergeCell ref="L55:U55"/>
    <mergeCell ref="Q57:R57"/>
    <mergeCell ref="V57:Z57"/>
    <mergeCell ref="U65:Z65"/>
    <mergeCell ref="Q58:R58"/>
    <mergeCell ref="V58:Z58"/>
    <mergeCell ref="L56:M56"/>
    <mergeCell ref="O56:P56"/>
    <mergeCell ref="R56:S56"/>
    <mergeCell ref="G65:N65"/>
    <mergeCell ref="B1:Y1"/>
    <mergeCell ref="B2:Y2"/>
    <mergeCell ref="B4:Y4"/>
    <mergeCell ref="S5:Z5"/>
    <mergeCell ref="B6:Z6"/>
    <mergeCell ref="B13:G13"/>
    <mergeCell ref="H13:Z13"/>
    <mergeCell ref="I7:R7"/>
    <mergeCell ref="F8:S9"/>
    <mergeCell ref="W8:Z8"/>
    <mergeCell ref="I10:S10"/>
    <mergeCell ref="W10:Z10"/>
    <mergeCell ref="W11:Z11"/>
    <mergeCell ref="Y21:Z21"/>
    <mergeCell ref="V26:Z26"/>
    <mergeCell ref="B25:D25"/>
    <mergeCell ref="E25:L25"/>
    <mergeCell ref="H19:Z19"/>
    <mergeCell ref="M25:O25"/>
    <mergeCell ref="P25:R25"/>
    <mergeCell ref="S25:U25"/>
    <mergeCell ref="Y23:Z23"/>
    <mergeCell ref="AU65:BA65"/>
    <mergeCell ref="N98:V98"/>
    <mergeCell ref="G89:P89"/>
    <mergeCell ref="B89:F89"/>
    <mergeCell ref="D90:L90"/>
    <mergeCell ref="C98:M98"/>
    <mergeCell ref="D87:L87"/>
    <mergeCell ref="H11:S11"/>
    <mergeCell ref="H17:Z17"/>
    <mergeCell ref="H18:Z18"/>
    <mergeCell ref="B28:U28"/>
    <mergeCell ref="V28:Z28"/>
    <mergeCell ref="B27:D27"/>
    <mergeCell ref="E27:L27"/>
    <mergeCell ref="M27:O27"/>
    <mergeCell ref="P27:R27"/>
    <mergeCell ref="S27:U27"/>
    <mergeCell ref="V27:Z27"/>
    <mergeCell ref="H14:Z14"/>
    <mergeCell ref="H15:Z15"/>
    <mergeCell ref="H16:Z16"/>
    <mergeCell ref="V25:Z25"/>
    <mergeCell ref="B26:D26"/>
    <mergeCell ref="E26:L26"/>
  </mergeCells>
  <pageMargins left="0" right="0" top="0.59055118110236227" bottom="0.19685039370078741" header="0.39370078740157483" footer="0"/>
  <pageSetup orientation="portrait" r:id="rId1"/>
  <headerFooter alignWithMargins="0">
    <oddHeader>&amp;L&amp;F  &amp;D  &amp;P</oddHeader>
  </headerFooter>
  <legacyDrawing r:id="rId2"/>
  <extLst>
    <ext xmlns:x14="http://schemas.microsoft.com/office/spreadsheetml/2009/9/main" uri="{CCE6A557-97BC-4b89-ADB6-D9C93CAAB3DF}">
      <x14:dataValidations xmlns:xm="http://schemas.microsoft.com/office/excel/2006/main" count="10">
        <x14:dataValidation type="list" allowBlank="1" showInputMessage="1" showErrorMessage="1" xr:uid="{00000000-0002-0000-0D00-000000000000}">
          <x14:formula1>
            <xm:f>' FMT 104 TOMA DATOS'!$I$10:$AD$10</xm:f>
          </x14:formula1>
          <xm:sqref>H11:S11</xm:sqref>
        </x14:dataValidation>
        <x14:dataValidation type="list" allowBlank="1" showInputMessage="1" showErrorMessage="1" xr:uid="{00000000-0002-0000-0D00-000001000000}">
          <x14:formula1>
            <xm:f>PARÁMETROS!$E$109:$E$126</xm:f>
          </x14:formula1>
          <xm:sqref>G86:Y86 G89 Q89:Y89</xm:sqref>
        </x14:dataValidation>
        <x14:dataValidation type="list" allowBlank="1" showInputMessage="1" showErrorMessage="1" xr:uid="{00000000-0002-0000-0D00-000002000000}">
          <x14:formula1>
            <xm:f>PARÁMETROS!$N$362:$N$370</xm:f>
          </x14:formula1>
          <xm:sqref>E26:L27</xm:sqref>
        </x14:dataValidation>
        <x14:dataValidation type="list" allowBlank="1" showInputMessage="1" showErrorMessage="1" xr:uid="{00000000-0002-0000-0D00-000003000000}">
          <x14:formula1>
            <xm:f>PARÁMETROS!$G$603:$G$606</xm:f>
          </x14:formula1>
          <xm:sqref>X67:Z67</xm:sqref>
        </x14:dataValidation>
        <x14:dataValidation type="list" allowBlank="1" showInputMessage="1" showErrorMessage="1" xr:uid="{00000000-0002-0000-0D00-000004000000}">
          <x14:formula1>
            <xm:f>PARÁMETROS!$N$373:$N$376</xm:f>
          </x14:formula1>
          <xm:sqref>D36:I36</xm:sqref>
        </x14:dataValidation>
        <x14:dataValidation type="list" allowBlank="1" showInputMessage="1" showErrorMessage="1" xr:uid="{00000000-0002-0000-0D00-000005000000}">
          <x14:formula1>
            <xm:f>PARÁMETROS!$N$378:$N$380</xm:f>
          </x14:formula1>
          <xm:sqref>D42:I42</xm:sqref>
        </x14:dataValidation>
        <x14:dataValidation type="list" allowBlank="1" showInputMessage="1" showErrorMessage="1" xr:uid="{00000000-0002-0000-0D00-000006000000}">
          <x14:formula1>
            <xm:f>PARÁMETROS!$B$611:$B$613</xm:f>
          </x14:formula1>
          <xm:sqref>I10:S10</xm:sqref>
        </x14:dataValidation>
        <x14:dataValidation type="list" allowBlank="1" showInputMessage="1" showErrorMessage="1" xr:uid="{00000000-0002-0000-0D00-000007000000}">
          <x14:formula1>
            <xm:f>PARÁMETROS!$C$611:$C$613</xm:f>
          </x14:formula1>
          <xm:sqref>W10:Z11</xm:sqref>
        </x14:dataValidation>
        <x14:dataValidation type="list" allowBlank="1" showInputMessage="1" showErrorMessage="1" xr:uid="{00000000-0002-0000-0D00-000008000000}">
          <x14:formula1>
            <xm:f>PARÁMETROS!$N$157:$N$356</xm:f>
          </x14:formula1>
          <xm:sqref>H14:Z19</xm:sqref>
        </x14:dataValidation>
        <x14:dataValidation type="list" allowBlank="1" showInputMessage="1" showErrorMessage="1" xr:uid="{00000000-0002-0000-0D00-000009000000}">
          <x14:formula1>
            <xm:f>PARÁMETROS!$B$3:$B$4</xm:f>
          </x14:formula1>
          <xm:sqref>U81:Z81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B56"/>
  <sheetViews>
    <sheetView zoomScaleNormal="100" workbookViewId="0">
      <selection activeCell="B1" sqref="B1:AD1"/>
    </sheetView>
  </sheetViews>
  <sheetFormatPr baseColWidth="10" defaultColWidth="3.7109375" defaultRowHeight="15" customHeight="1"/>
  <cols>
    <col min="2" max="2" width="3.7109375" customWidth="1"/>
    <col min="3" max="3" width="3.7109375" style="38" customWidth="1"/>
    <col min="4" max="7" width="3.7109375" customWidth="1"/>
    <col min="8" max="8" width="10.7109375" customWidth="1"/>
    <col min="9" max="10" width="3.7109375" customWidth="1"/>
    <col min="258" max="266" width="3.7109375" customWidth="1"/>
    <col min="514" max="522" width="3.7109375" customWidth="1"/>
    <col min="770" max="778" width="3.7109375" customWidth="1"/>
    <col min="1026" max="1034" width="3.7109375" customWidth="1"/>
    <col min="1282" max="1290" width="3.7109375" customWidth="1"/>
    <col min="1538" max="1546" width="3.7109375" customWidth="1"/>
    <col min="1794" max="1802" width="3.7109375" customWidth="1"/>
    <col min="2050" max="2058" width="3.7109375" customWidth="1"/>
    <col min="2306" max="2314" width="3.7109375" customWidth="1"/>
    <col min="2562" max="2570" width="3.7109375" customWidth="1"/>
    <col min="2818" max="2826" width="3.7109375" customWidth="1"/>
    <col min="3074" max="3082" width="3.7109375" customWidth="1"/>
    <col min="3330" max="3338" width="3.7109375" customWidth="1"/>
    <col min="3586" max="3594" width="3.7109375" customWidth="1"/>
    <col min="3842" max="3850" width="3.7109375" customWidth="1"/>
    <col min="4098" max="4106" width="3.7109375" customWidth="1"/>
    <col min="4354" max="4362" width="3.7109375" customWidth="1"/>
    <col min="4610" max="4618" width="3.7109375" customWidth="1"/>
    <col min="4866" max="4874" width="3.7109375" customWidth="1"/>
    <col min="5122" max="5130" width="3.7109375" customWidth="1"/>
    <col min="5378" max="5386" width="3.7109375" customWidth="1"/>
    <col min="5634" max="5642" width="3.7109375" customWidth="1"/>
    <col min="5890" max="5898" width="3.7109375" customWidth="1"/>
    <col min="6146" max="6154" width="3.7109375" customWidth="1"/>
    <col min="6402" max="6410" width="3.7109375" customWidth="1"/>
    <col min="6658" max="6666" width="3.7109375" customWidth="1"/>
    <col min="6914" max="6922" width="3.7109375" customWidth="1"/>
    <col min="7170" max="7178" width="3.7109375" customWidth="1"/>
    <col min="7426" max="7434" width="3.7109375" customWidth="1"/>
    <col min="7682" max="7690" width="3.7109375" customWidth="1"/>
    <col min="7938" max="7946" width="3.7109375" customWidth="1"/>
    <col min="8194" max="8202" width="3.7109375" customWidth="1"/>
    <col min="8450" max="8458" width="3.7109375" customWidth="1"/>
    <col min="8706" max="8714" width="3.7109375" customWidth="1"/>
    <col min="8962" max="8970" width="3.7109375" customWidth="1"/>
    <col min="9218" max="9226" width="3.7109375" customWidth="1"/>
    <col min="9474" max="9482" width="3.7109375" customWidth="1"/>
    <col min="9730" max="9738" width="3.7109375" customWidth="1"/>
    <col min="9986" max="9994" width="3.7109375" customWidth="1"/>
    <col min="10242" max="10250" width="3.7109375" customWidth="1"/>
    <col min="10498" max="10506" width="3.7109375" customWidth="1"/>
    <col min="10754" max="10762" width="3.7109375" customWidth="1"/>
    <col min="11010" max="11018" width="3.7109375" customWidth="1"/>
    <col min="11266" max="11274" width="3.7109375" customWidth="1"/>
    <col min="11522" max="11530" width="3.7109375" customWidth="1"/>
    <col min="11778" max="11786" width="3.7109375" customWidth="1"/>
    <col min="12034" max="12042" width="3.7109375" customWidth="1"/>
    <col min="12290" max="12298" width="3.7109375" customWidth="1"/>
    <col min="12546" max="12554" width="3.7109375" customWidth="1"/>
    <col min="12802" max="12810" width="3.7109375" customWidth="1"/>
    <col min="13058" max="13066" width="3.7109375" customWidth="1"/>
    <col min="13314" max="13322" width="3.7109375" customWidth="1"/>
    <col min="13570" max="13578" width="3.7109375" customWidth="1"/>
    <col min="13826" max="13834" width="3.7109375" customWidth="1"/>
    <col min="14082" max="14090" width="3.7109375" customWidth="1"/>
    <col min="14338" max="14346" width="3.7109375" customWidth="1"/>
    <col min="14594" max="14602" width="3.7109375" customWidth="1"/>
    <col min="14850" max="14858" width="3.7109375" customWidth="1"/>
    <col min="15106" max="15114" width="3.7109375" customWidth="1"/>
    <col min="15362" max="15370" width="3.7109375" customWidth="1"/>
    <col min="15618" max="15626" width="3.7109375" customWidth="1"/>
    <col min="15874" max="15882" width="3.7109375" customWidth="1"/>
    <col min="16130" max="16138" width="3.7109375" customWidth="1"/>
  </cols>
  <sheetData>
    <row r="1" spans="2:28" ht="13.5" thickBot="1"/>
    <row r="2" spans="2:28" ht="12.75">
      <c r="B2" s="149"/>
      <c r="C2" s="150"/>
      <c r="D2" s="40"/>
      <c r="E2" s="40"/>
      <c r="F2" s="40"/>
      <c r="G2" s="40"/>
      <c r="H2" s="40"/>
      <c r="I2" s="40"/>
      <c r="J2" s="40"/>
      <c r="K2" s="40"/>
      <c r="L2" s="40"/>
      <c r="M2" s="40"/>
      <c r="N2" s="40"/>
      <c r="O2" s="40"/>
      <c r="P2" s="40"/>
      <c r="Q2" s="40"/>
      <c r="R2" s="40"/>
      <c r="S2" s="40"/>
      <c r="T2" s="40"/>
      <c r="U2" s="40"/>
      <c r="V2" s="40"/>
      <c r="W2" s="40"/>
      <c r="X2" s="40"/>
      <c r="Y2" s="40"/>
      <c r="Z2" s="40"/>
      <c r="AA2" s="40"/>
      <c r="AB2" s="46"/>
    </row>
    <row r="3" spans="2:28" ht="14.25">
      <c r="B3" s="151"/>
      <c r="C3" s="1084" t="s">
        <v>1585</v>
      </c>
      <c r="D3" s="1084"/>
      <c r="E3" s="1084"/>
      <c r="F3" s="1084"/>
      <c r="G3" s="1084"/>
      <c r="H3" s="1084"/>
      <c r="I3" s="1084"/>
      <c r="J3" s="1084"/>
      <c r="K3" s="1084"/>
      <c r="L3" s="1084"/>
      <c r="M3" s="1084"/>
      <c r="N3" s="1084"/>
      <c r="O3" s="1084"/>
      <c r="P3" s="1084"/>
      <c r="Q3" s="1084"/>
      <c r="R3" s="1084"/>
      <c r="S3" s="1084"/>
      <c r="T3" s="1084"/>
      <c r="U3" s="1084"/>
      <c r="V3" s="1084"/>
      <c r="W3" s="1084"/>
      <c r="X3" s="1084"/>
      <c r="Y3" s="1084"/>
      <c r="Z3" s="1084"/>
      <c r="AB3" s="47"/>
    </row>
    <row r="4" spans="2:28" ht="12.75">
      <c r="B4" s="151"/>
      <c r="C4" s="780" t="s">
        <v>1354</v>
      </c>
      <c r="D4" s="780"/>
      <c r="E4" s="780"/>
      <c r="F4" s="780"/>
      <c r="G4" s="780"/>
      <c r="H4" s="780"/>
      <c r="I4" s="780"/>
      <c r="J4" s="780"/>
      <c r="K4" s="780"/>
      <c r="L4" s="780"/>
      <c r="M4" s="780"/>
      <c r="N4" s="780"/>
      <c r="O4" s="780"/>
      <c r="P4" s="780"/>
      <c r="Q4" s="780"/>
      <c r="R4" s="780"/>
      <c r="S4" s="780"/>
      <c r="T4" s="780"/>
      <c r="U4" s="780"/>
      <c r="V4" s="780"/>
      <c r="W4" s="780"/>
      <c r="X4" s="780"/>
      <c r="Y4" s="780"/>
      <c r="Z4" s="780"/>
      <c r="AB4" s="47"/>
    </row>
    <row r="5" spans="2:28" ht="12.75">
      <c r="B5" s="151"/>
      <c r="C5" s="1085" t="s">
        <v>1586</v>
      </c>
      <c r="D5" s="1085"/>
      <c r="E5" s="1085"/>
      <c r="F5" s="1085"/>
      <c r="G5" s="1085"/>
      <c r="H5" s="1085"/>
      <c r="I5" s="1085"/>
      <c r="J5" s="1085"/>
      <c r="K5" s="1085"/>
      <c r="L5" s="1085"/>
      <c r="M5" s="1085"/>
      <c r="N5" s="1085"/>
      <c r="O5" s="1085"/>
      <c r="P5" s="1085"/>
      <c r="Q5" s="1085"/>
      <c r="R5" s="1085"/>
      <c r="S5" s="1085"/>
      <c r="T5" s="1085"/>
      <c r="U5" s="1085"/>
      <c r="V5" s="1085"/>
      <c r="W5" s="1085"/>
      <c r="X5" s="1085"/>
      <c r="Y5" s="1085"/>
      <c r="Z5" s="1085"/>
      <c r="AB5" s="47"/>
    </row>
    <row r="6" spans="2:28" ht="12.75">
      <c r="B6" s="151"/>
      <c r="C6" s="199"/>
      <c r="D6" s="199"/>
      <c r="E6" s="199"/>
      <c r="F6" s="199"/>
      <c r="G6" s="199"/>
      <c r="H6" s="199"/>
      <c r="I6" s="199"/>
      <c r="J6" s="199"/>
      <c r="K6" s="199"/>
      <c r="L6" s="199"/>
      <c r="M6" s="199"/>
      <c r="N6" s="199"/>
      <c r="O6" s="199"/>
      <c r="P6" s="199"/>
      <c r="Q6" s="199"/>
      <c r="R6" s="199"/>
      <c r="S6" s="199"/>
      <c r="T6" s="199"/>
      <c r="U6" s="199"/>
      <c r="V6" s="199"/>
      <c r="W6" s="199"/>
      <c r="X6" s="199"/>
      <c r="Y6" s="199"/>
      <c r="Z6" s="199"/>
      <c r="AB6" s="47"/>
    </row>
    <row r="7" spans="2:28" ht="13.5" customHeight="1">
      <c r="B7" s="151"/>
      <c r="C7" s="1086"/>
      <c r="D7" s="1086"/>
      <c r="E7" s="1086"/>
      <c r="F7" s="1086"/>
      <c r="G7" s="1086"/>
      <c r="H7" s="1086"/>
      <c r="I7" s="1086"/>
      <c r="J7" s="1086"/>
      <c r="K7" s="1089"/>
      <c r="L7" s="1089"/>
      <c r="M7" s="1089"/>
      <c r="N7" s="1089"/>
      <c r="O7" s="1089"/>
      <c r="P7" s="1089"/>
      <c r="Q7" s="1089"/>
      <c r="R7" s="1089"/>
      <c r="S7" s="1089"/>
      <c r="T7" s="1089"/>
      <c r="U7" s="1088">
        <f ca="1">NOW()</f>
        <v>45349.510892708335</v>
      </c>
      <c r="V7" s="1088"/>
      <c r="W7" s="1088"/>
      <c r="X7" s="1088"/>
      <c r="Y7" s="1088"/>
      <c r="Z7" s="1088"/>
      <c r="AA7" s="1088"/>
      <c r="AB7" s="47"/>
    </row>
    <row r="8" spans="2:28" ht="14.25">
      <c r="B8" s="151"/>
      <c r="C8" s="415" t="s">
        <v>2168</v>
      </c>
      <c r="AB8" s="47"/>
    </row>
    <row r="9" spans="2:28" ht="15.75" customHeight="1">
      <c r="B9" s="151"/>
      <c r="C9" s="1087" t="s">
        <v>1176</v>
      </c>
      <c r="D9" s="1087"/>
      <c r="E9" s="1087"/>
      <c r="F9" s="1087"/>
      <c r="G9" s="1087"/>
      <c r="H9" s="1087"/>
      <c r="I9" s="1087"/>
      <c r="J9" s="1087"/>
      <c r="K9" s="1087"/>
      <c r="L9" s="1087"/>
      <c r="M9" s="1087"/>
      <c r="N9" s="1087"/>
      <c r="O9" s="1087"/>
      <c r="P9" s="1087"/>
      <c r="Q9" s="415" t="s">
        <v>1587</v>
      </c>
      <c r="T9" s="1090" t="s">
        <v>1588</v>
      </c>
      <c r="U9" s="1090"/>
      <c r="V9" s="1090"/>
      <c r="W9" s="1090"/>
      <c r="X9" s="1090"/>
      <c r="Y9" s="1090"/>
      <c r="Z9" s="1090"/>
      <c r="AA9" s="1090"/>
      <c r="AB9" s="47"/>
    </row>
    <row r="10" spans="2:28" ht="15" customHeight="1">
      <c r="B10" s="151"/>
      <c r="C10" s="415" t="s">
        <v>1589</v>
      </c>
      <c r="L10" s="792"/>
      <c r="M10" s="792"/>
      <c r="N10" s="792"/>
      <c r="O10" s="792"/>
      <c r="P10" s="792"/>
      <c r="Q10" s="792"/>
      <c r="R10" s="792"/>
      <c r="S10" s="792"/>
      <c r="T10" s="792"/>
      <c r="U10" s="792"/>
      <c r="V10" s="792"/>
      <c r="W10" s="792"/>
      <c r="X10" s="792"/>
      <c r="Y10" s="792"/>
      <c r="Z10" s="792"/>
      <c r="AA10" s="792"/>
      <c r="AB10" s="47"/>
    </row>
    <row r="11" spans="2:28" ht="15" customHeight="1">
      <c r="B11" s="151"/>
      <c r="C11" s="415" t="s">
        <v>1587</v>
      </c>
      <c r="F11" s="791"/>
      <c r="G11" s="792"/>
      <c r="H11" s="792"/>
      <c r="I11" s="792"/>
      <c r="J11" s="792"/>
      <c r="K11" s="415" t="s">
        <v>1590</v>
      </c>
      <c r="AB11" s="47"/>
    </row>
    <row r="12" spans="2:28" ht="15" customHeight="1">
      <c r="B12" s="151"/>
      <c r="C12" s="415" t="s">
        <v>1591</v>
      </c>
      <c r="D12" s="415"/>
      <c r="E12" s="415"/>
      <c r="F12" s="415"/>
      <c r="G12" s="415"/>
      <c r="H12" s="415"/>
      <c r="I12" s="415"/>
      <c r="J12" s="415"/>
      <c r="K12" s="415"/>
      <c r="L12" s="415"/>
      <c r="M12" s="415"/>
      <c r="N12" s="415"/>
      <c r="O12" s="415"/>
      <c r="P12" s="415"/>
      <c r="Q12" s="415"/>
      <c r="T12" s="792"/>
      <c r="U12" s="792"/>
      <c r="V12" s="792"/>
      <c r="W12" s="792"/>
      <c r="X12" s="792"/>
      <c r="Y12" s="792"/>
      <c r="Z12" s="792"/>
      <c r="AA12" s="792"/>
      <c r="AB12" s="47"/>
    </row>
    <row r="13" spans="2:28" ht="12.75">
      <c r="B13" s="151"/>
      <c r="AB13" s="47"/>
    </row>
    <row r="14" spans="2:28" ht="15" customHeight="1">
      <c r="B14" s="151"/>
      <c r="C14" s="1071" t="str">
        <f>VLOOKUP(I14,PARÁMETROS!$N$158:$O$316,2,FALSE)</f>
        <v>1133010200000-L3</v>
      </c>
      <c r="D14" s="1072"/>
      <c r="E14" s="1072"/>
      <c r="F14" s="1072"/>
      <c r="G14" s="1072"/>
      <c r="H14" s="1073"/>
      <c r="I14" s="1067" t="s">
        <v>1067</v>
      </c>
      <c r="J14" s="1067"/>
      <c r="K14" s="1067"/>
      <c r="L14" s="1067"/>
      <c r="M14" s="1067"/>
      <c r="N14" s="1067"/>
      <c r="O14" s="1067"/>
      <c r="P14" s="1067"/>
      <c r="Q14" s="1067"/>
      <c r="R14" s="1067"/>
      <c r="S14" s="1067"/>
      <c r="T14" s="1067"/>
      <c r="U14" s="1067"/>
      <c r="V14" s="1067"/>
      <c r="W14" s="1067"/>
      <c r="X14" s="1067"/>
      <c r="Y14" s="1067"/>
      <c r="Z14" s="1067"/>
      <c r="AA14" s="1067"/>
      <c r="AB14" s="47"/>
    </row>
    <row r="15" spans="2:28" ht="14.25">
      <c r="B15" s="151"/>
      <c r="C15" s="1071" t="str">
        <f>VLOOKUP(I15,PARÁMETROS!$N$158:$O$316,2,FALSE)</f>
        <v>1133010200000-K4</v>
      </c>
      <c r="D15" s="1072"/>
      <c r="E15" s="1072"/>
      <c r="F15" s="1072"/>
      <c r="G15" s="1072"/>
      <c r="H15" s="1073"/>
      <c r="I15" s="1067" t="s">
        <v>1069</v>
      </c>
      <c r="J15" s="1067"/>
      <c r="K15" s="1067"/>
      <c r="L15" s="1067"/>
      <c r="M15" s="1067"/>
      <c r="N15" s="1067"/>
      <c r="O15" s="1067"/>
      <c r="P15" s="1067"/>
      <c r="Q15" s="1067"/>
      <c r="R15" s="1067"/>
      <c r="S15" s="1067"/>
      <c r="T15" s="1067"/>
      <c r="U15" s="1067"/>
      <c r="V15" s="1067"/>
      <c r="W15" s="1067"/>
      <c r="X15" s="1067"/>
      <c r="Y15" s="1067"/>
      <c r="Z15" s="1067"/>
      <c r="AA15" s="1067"/>
      <c r="AB15" s="47"/>
    </row>
    <row r="16" spans="2:28" ht="14.25">
      <c r="B16" s="151"/>
      <c r="C16" s="1071" t="str">
        <f>VLOOKUP(I16,PARÁMETROS!$N$158:$O$316,2,FALSE)</f>
        <v>1133010200000-K4</v>
      </c>
      <c r="D16" s="1072"/>
      <c r="E16" s="1072"/>
      <c r="F16" s="1072"/>
      <c r="G16" s="1072"/>
      <c r="H16" s="1073"/>
      <c r="I16" s="1067" t="s">
        <v>1069</v>
      </c>
      <c r="J16" s="1067"/>
      <c r="K16" s="1067"/>
      <c r="L16" s="1067"/>
      <c r="M16" s="1067"/>
      <c r="N16" s="1067"/>
      <c r="O16" s="1067"/>
      <c r="P16" s="1067"/>
      <c r="Q16" s="1067"/>
      <c r="R16" s="1067"/>
      <c r="S16" s="1067"/>
      <c r="T16" s="1067"/>
      <c r="U16" s="1067"/>
      <c r="V16" s="1067"/>
      <c r="W16" s="1067"/>
      <c r="X16" s="1067"/>
      <c r="Y16" s="1067"/>
      <c r="Z16" s="1067"/>
      <c r="AA16" s="1067"/>
      <c r="AB16" s="47"/>
    </row>
    <row r="17" spans="2:28" ht="14.25">
      <c r="B17" s="151"/>
      <c r="C17" s="1071" t="str">
        <f>VLOOKUP(I17,PARÁMETROS!$N$158:$O$316,2,FALSE)</f>
        <v>1133010200000-K0</v>
      </c>
      <c r="D17" s="1072"/>
      <c r="E17" s="1072"/>
      <c r="F17" s="1072"/>
      <c r="G17" s="1072"/>
      <c r="H17" s="1073"/>
      <c r="I17" s="1067" t="s">
        <v>1049</v>
      </c>
      <c r="J17" s="1067"/>
      <c r="K17" s="1067"/>
      <c r="L17" s="1067"/>
      <c r="M17" s="1067"/>
      <c r="N17" s="1067"/>
      <c r="O17" s="1067"/>
      <c r="P17" s="1067"/>
      <c r="Q17" s="1067"/>
      <c r="R17" s="1067"/>
      <c r="S17" s="1067"/>
      <c r="T17" s="1067"/>
      <c r="U17" s="1067"/>
      <c r="V17" s="1067"/>
      <c r="W17" s="1067"/>
      <c r="X17" s="1067"/>
      <c r="Y17" s="1067"/>
      <c r="Z17" s="1067"/>
      <c r="AA17" s="1067"/>
      <c r="AB17" s="47"/>
    </row>
    <row r="18" spans="2:28" ht="14.25">
      <c r="B18" s="151"/>
      <c r="C18" s="1071" t="str">
        <f>VLOOKUP(I18,PARÁMETROS!$N$158:$O$316,2,FALSE)</f>
        <v>1133010200000-I3</v>
      </c>
      <c r="D18" s="1072"/>
      <c r="E18" s="1072"/>
      <c r="F18" s="1072"/>
      <c r="G18" s="1072"/>
      <c r="H18" s="1073"/>
      <c r="I18" s="1067" t="s">
        <v>1015</v>
      </c>
      <c r="J18" s="1067"/>
      <c r="K18" s="1067"/>
      <c r="L18" s="1067"/>
      <c r="M18" s="1067"/>
      <c r="N18" s="1067"/>
      <c r="O18" s="1067"/>
      <c r="P18" s="1067"/>
      <c r="Q18" s="1067"/>
      <c r="R18" s="1067"/>
      <c r="S18" s="1067"/>
      <c r="T18" s="1067"/>
      <c r="U18" s="1067"/>
      <c r="V18" s="1067"/>
      <c r="W18" s="1067"/>
      <c r="X18" s="1067"/>
      <c r="Y18" s="1067"/>
      <c r="Z18" s="1067"/>
      <c r="AA18" s="1067"/>
      <c r="AB18" s="47"/>
    </row>
    <row r="19" spans="2:28" ht="12.75">
      <c r="B19" s="151"/>
      <c r="AB19" s="47"/>
    </row>
    <row r="20" spans="2:28" ht="14.25">
      <c r="B20" s="151"/>
      <c r="C20" s="415" t="s">
        <v>1593</v>
      </c>
      <c r="AB20" s="47"/>
    </row>
    <row r="21" spans="2:28" thickBot="1">
      <c r="B21" s="151"/>
      <c r="C21" s="1068">
        <f>+' FMT 104 TOMA DATOS'!H39</f>
        <v>0</v>
      </c>
      <c r="D21" s="1068"/>
      <c r="E21" s="1068"/>
      <c r="F21" s="1068"/>
      <c r="G21" s="1069" t="s">
        <v>1594</v>
      </c>
      <c r="H21" s="1069"/>
      <c r="I21" s="1069"/>
      <c r="J21" s="731" t="str">
        <f>+' FMT 104 TOMA DATOS'!H38</f>
        <v>150 este CCSS</v>
      </c>
      <c r="K21" s="1070"/>
      <c r="L21" s="1070"/>
      <c r="M21" s="1070"/>
      <c r="N21" s="1070"/>
      <c r="O21" s="1070"/>
      <c r="P21" s="1070"/>
      <c r="Q21" s="1070"/>
      <c r="R21" s="1070"/>
      <c r="S21" s="1070"/>
      <c r="T21" s="1070"/>
      <c r="U21" s="1070"/>
      <c r="V21" s="1070"/>
      <c r="W21" s="1070"/>
      <c r="X21" s="1070"/>
      <c r="Y21" s="1070"/>
      <c r="Z21" s="1070"/>
      <c r="AA21" s="1070"/>
      <c r="AB21" s="47"/>
    </row>
    <row r="22" spans="2:28" thickBot="1">
      <c r="B22" s="151"/>
      <c r="C22" s="415" t="s">
        <v>1595</v>
      </c>
      <c r="W22" s="416" t="s">
        <v>1596</v>
      </c>
      <c r="AB22" s="47"/>
    </row>
    <row r="23" spans="2:28" ht="13.5" thickBot="1">
      <c r="B23" s="151"/>
      <c r="AB23" s="47"/>
    </row>
    <row r="24" spans="2:28" ht="13.5" thickBot="1">
      <c r="B24" s="151"/>
      <c r="C24" s="417" t="s">
        <v>1596</v>
      </c>
      <c r="D24" s="1066" t="s">
        <v>1597</v>
      </c>
      <c r="E24" s="1066"/>
      <c r="F24" s="1066"/>
      <c r="G24" s="1066"/>
      <c r="H24" s="1066"/>
      <c r="I24" s="1066"/>
      <c r="J24" s="1066"/>
      <c r="K24" s="1066"/>
      <c r="L24" s="1066"/>
      <c r="M24" s="1066"/>
      <c r="N24" s="1066"/>
      <c r="O24" s="1066"/>
      <c r="P24" s="1066"/>
      <c r="Q24" s="1066"/>
      <c r="R24" s="1066"/>
      <c r="S24" s="1066"/>
      <c r="T24" s="1066"/>
      <c r="U24" s="1066"/>
      <c r="V24" s="1066"/>
      <c r="W24" s="1066"/>
      <c r="X24" s="1066"/>
      <c r="Y24" s="1066"/>
      <c r="Z24" s="1066"/>
      <c r="AA24" s="1066"/>
      <c r="AB24" s="47"/>
    </row>
    <row r="25" spans="2:28" ht="13.5" thickBot="1">
      <c r="B25" s="151"/>
      <c r="D25" s="1066"/>
      <c r="E25" s="1066"/>
      <c r="F25" s="1066"/>
      <c r="G25" s="1066"/>
      <c r="H25" s="1066"/>
      <c r="I25" s="1066"/>
      <c r="J25" s="1066"/>
      <c r="K25" s="1066"/>
      <c r="L25" s="1066"/>
      <c r="M25" s="1066"/>
      <c r="N25" s="1066"/>
      <c r="O25" s="1066"/>
      <c r="P25" s="1066"/>
      <c r="Q25" s="1066"/>
      <c r="R25" s="1066"/>
      <c r="S25" s="1066"/>
      <c r="T25" s="1066"/>
      <c r="U25" s="1066"/>
      <c r="V25" s="1066"/>
      <c r="W25" s="1066"/>
      <c r="X25" s="1066"/>
      <c r="Y25" s="1066"/>
      <c r="Z25" s="1066"/>
      <c r="AA25" s="1066"/>
      <c r="AB25" s="47"/>
    </row>
    <row r="26" spans="2:28" ht="13.5" thickBot="1">
      <c r="B26" s="151"/>
      <c r="C26" s="417" t="s">
        <v>1596</v>
      </c>
      <c r="D26" s="1074" t="s">
        <v>1598</v>
      </c>
      <c r="E26" s="1075"/>
      <c r="F26" s="1075"/>
      <c r="G26" s="1075"/>
      <c r="H26" s="1075"/>
      <c r="I26" s="1075"/>
      <c r="J26" s="1075"/>
      <c r="K26" s="1075"/>
      <c r="L26" s="1075"/>
      <c r="M26" s="1075"/>
      <c r="N26" s="1075"/>
      <c r="O26" s="1075"/>
      <c r="P26" s="1075"/>
      <c r="Q26" s="1075"/>
      <c r="R26" s="1075"/>
      <c r="S26" s="1075"/>
      <c r="T26" s="1075"/>
      <c r="U26" s="1075"/>
      <c r="V26" s="1075"/>
      <c r="W26" s="1075"/>
      <c r="X26" s="1075"/>
      <c r="Y26" s="1075"/>
      <c r="Z26" s="1075"/>
      <c r="AA26" s="1075"/>
      <c r="AB26" s="47"/>
    </row>
    <row r="27" spans="2:28" ht="12.75">
      <c r="B27" s="151"/>
      <c r="D27" s="1075"/>
      <c r="E27" s="1075"/>
      <c r="F27" s="1075"/>
      <c r="G27" s="1075"/>
      <c r="H27" s="1075"/>
      <c r="I27" s="1075"/>
      <c r="J27" s="1075"/>
      <c r="K27" s="1075"/>
      <c r="L27" s="1075"/>
      <c r="M27" s="1075"/>
      <c r="N27" s="1075"/>
      <c r="O27" s="1075"/>
      <c r="P27" s="1075"/>
      <c r="Q27" s="1075"/>
      <c r="R27" s="1075"/>
      <c r="S27" s="1075"/>
      <c r="T27" s="1075"/>
      <c r="U27" s="1075"/>
      <c r="V27" s="1075"/>
      <c r="W27" s="1075"/>
      <c r="X27" s="1075"/>
      <c r="Y27" s="1075"/>
      <c r="Z27" s="1075"/>
      <c r="AA27" s="1075"/>
      <c r="AB27" s="47"/>
    </row>
    <row r="28" spans="2:28" ht="13.5" thickBot="1">
      <c r="B28" s="151"/>
      <c r="D28" s="1075"/>
      <c r="E28" s="1075"/>
      <c r="F28" s="1075"/>
      <c r="G28" s="1075"/>
      <c r="H28" s="1075"/>
      <c r="I28" s="1075"/>
      <c r="J28" s="1075"/>
      <c r="K28" s="1075"/>
      <c r="L28" s="1075"/>
      <c r="M28" s="1075"/>
      <c r="N28" s="1075"/>
      <c r="O28" s="1075"/>
      <c r="P28" s="1075"/>
      <c r="Q28" s="1075"/>
      <c r="R28" s="1075"/>
      <c r="S28" s="1075"/>
      <c r="T28" s="1075"/>
      <c r="U28" s="1075"/>
      <c r="V28" s="1075"/>
      <c r="W28" s="1075"/>
      <c r="X28" s="1075"/>
      <c r="Y28" s="1075"/>
      <c r="Z28" s="1075"/>
      <c r="AA28" s="1075"/>
      <c r="AB28" s="47"/>
    </row>
    <row r="29" spans="2:28" ht="13.5" thickBot="1">
      <c r="B29" s="151"/>
      <c r="C29" s="417"/>
      <c r="D29" s="1076" t="s">
        <v>1599</v>
      </c>
      <c r="E29" s="1077"/>
      <c r="F29" s="1077"/>
      <c r="G29" s="1077"/>
      <c r="H29" s="1077"/>
      <c r="I29" s="1077"/>
      <c r="J29" s="1077"/>
      <c r="K29" s="1077"/>
      <c r="L29" s="1077"/>
      <c r="M29" s="1077"/>
      <c r="N29" s="1077"/>
      <c r="O29" s="1077"/>
      <c r="P29" s="1077"/>
      <c r="Q29" s="1077"/>
      <c r="R29" s="1077"/>
      <c r="S29" s="1077"/>
      <c r="T29" s="1077"/>
      <c r="U29" s="1077"/>
      <c r="V29" s="1077"/>
      <c r="W29" s="1077"/>
      <c r="X29" s="1077"/>
      <c r="Y29" s="1077"/>
      <c r="Z29" s="1077"/>
      <c r="AA29" s="1077"/>
      <c r="AB29" s="47"/>
    </row>
    <row r="30" spans="2:28" ht="12.75">
      <c r="B30" s="151"/>
      <c r="D30" s="1077"/>
      <c r="E30" s="1077"/>
      <c r="F30" s="1077"/>
      <c r="G30" s="1077"/>
      <c r="H30" s="1077"/>
      <c r="I30" s="1077"/>
      <c r="J30" s="1077"/>
      <c r="K30" s="1077"/>
      <c r="L30" s="1077"/>
      <c r="M30" s="1077"/>
      <c r="N30" s="1077"/>
      <c r="O30" s="1077"/>
      <c r="P30" s="1077"/>
      <c r="Q30" s="1077"/>
      <c r="R30" s="1077"/>
      <c r="S30" s="1077"/>
      <c r="T30" s="1077"/>
      <c r="U30" s="1077"/>
      <c r="V30" s="1077"/>
      <c r="W30" s="1077"/>
      <c r="X30" s="1077"/>
      <c r="Y30" s="1077"/>
      <c r="Z30" s="1077"/>
      <c r="AA30" s="1077"/>
      <c r="AB30" s="47"/>
    </row>
    <row r="31" spans="2:28" ht="12.75">
      <c r="B31" s="151"/>
      <c r="D31" s="1077"/>
      <c r="E31" s="1077"/>
      <c r="F31" s="1077"/>
      <c r="G31" s="1077"/>
      <c r="H31" s="1077"/>
      <c r="I31" s="1077"/>
      <c r="J31" s="1077"/>
      <c r="K31" s="1077"/>
      <c r="L31" s="1077"/>
      <c r="M31" s="1077"/>
      <c r="N31" s="1077"/>
      <c r="O31" s="1077"/>
      <c r="P31" s="1077"/>
      <c r="Q31" s="1077"/>
      <c r="R31" s="1077"/>
      <c r="S31" s="1077"/>
      <c r="T31" s="1077"/>
      <c r="U31" s="1077"/>
      <c r="V31" s="1077"/>
      <c r="W31" s="1077"/>
      <c r="X31" s="1077"/>
      <c r="Y31" s="1077"/>
      <c r="Z31" s="1077"/>
      <c r="AA31" s="1077"/>
      <c r="AB31" s="47"/>
    </row>
    <row r="32" spans="2:28" ht="12.75">
      <c r="B32" s="151"/>
      <c r="D32" s="1077"/>
      <c r="E32" s="1077"/>
      <c r="F32" s="1077"/>
      <c r="G32" s="1077"/>
      <c r="H32" s="1077"/>
      <c r="I32" s="1077"/>
      <c r="J32" s="1077"/>
      <c r="K32" s="1077"/>
      <c r="L32" s="1077"/>
      <c r="M32" s="1077"/>
      <c r="N32" s="1077"/>
      <c r="O32" s="1077"/>
      <c r="P32" s="1077"/>
      <c r="Q32" s="1077"/>
      <c r="R32" s="1077"/>
      <c r="S32" s="1077"/>
      <c r="T32" s="1077"/>
      <c r="U32" s="1077"/>
      <c r="V32" s="1077"/>
      <c r="W32" s="1077"/>
      <c r="X32" s="1077"/>
      <c r="Y32" s="1077"/>
      <c r="Z32" s="1077"/>
      <c r="AA32" s="1077"/>
      <c r="AB32" s="47"/>
    </row>
    <row r="33" spans="2:28" ht="12.75">
      <c r="B33" s="151"/>
      <c r="C33" s="418"/>
      <c r="D33" s="1077"/>
      <c r="E33" s="1077"/>
      <c r="F33" s="1077"/>
      <c r="G33" s="1077"/>
      <c r="H33" s="1077"/>
      <c r="I33" s="1077"/>
      <c r="J33" s="1077"/>
      <c r="K33" s="1077"/>
      <c r="L33" s="1077"/>
      <c r="M33" s="1077"/>
      <c r="N33" s="1077"/>
      <c r="O33" s="1077"/>
      <c r="P33" s="1077"/>
      <c r="Q33" s="1077"/>
      <c r="R33" s="1077"/>
      <c r="S33" s="1077"/>
      <c r="T33" s="1077"/>
      <c r="U33" s="1077"/>
      <c r="V33" s="1077"/>
      <c r="W33" s="1077"/>
      <c r="X33" s="1077"/>
      <c r="Y33" s="1077"/>
      <c r="Z33" s="1077"/>
      <c r="AA33" s="1077"/>
      <c r="AB33" s="47"/>
    </row>
    <row r="34" spans="2:28" ht="13.5" thickBot="1">
      <c r="B34" s="151"/>
      <c r="D34" s="1077"/>
      <c r="E34" s="1077"/>
      <c r="F34" s="1077"/>
      <c r="G34" s="1077"/>
      <c r="H34" s="1077"/>
      <c r="I34" s="1077"/>
      <c r="J34" s="1077"/>
      <c r="K34" s="1077"/>
      <c r="L34" s="1077"/>
      <c r="M34" s="1077"/>
      <c r="N34" s="1077"/>
      <c r="O34" s="1077"/>
      <c r="P34" s="1077"/>
      <c r="Q34" s="1077"/>
      <c r="R34" s="1077"/>
      <c r="S34" s="1077"/>
      <c r="T34" s="1077"/>
      <c r="U34" s="1077"/>
      <c r="V34" s="1077"/>
      <c r="W34" s="1077"/>
      <c r="X34" s="1077"/>
      <c r="Y34" s="1077"/>
      <c r="Z34" s="1077"/>
      <c r="AA34" s="1077"/>
      <c r="AB34" s="47"/>
    </row>
    <row r="35" spans="2:28" ht="13.5" thickBot="1">
      <c r="B35" s="151"/>
      <c r="C35" s="417"/>
      <c r="D35" s="1078" t="s">
        <v>1600</v>
      </c>
      <c r="E35" s="1078"/>
      <c r="F35" s="1078"/>
      <c r="G35" s="1078"/>
      <c r="H35" s="1078"/>
      <c r="I35" s="1078"/>
      <c r="J35" s="1078"/>
      <c r="K35" s="1078"/>
      <c r="L35" s="1078"/>
      <c r="M35" s="1078"/>
      <c r="N35" s="1078"/>
      <c r="O35" s="1078"/>
      <c r="P35" s="1078"/>
      <c r="Q35" s="1078"/>
      <c r="R35" s="1078"/>
      <c r="S35" s="1078"/>
      <c r="T35" s="1078"/>
      <c r="U35" s="1078"/>
      <c r="V35" s="1078"/>
      <c r="W35" s="1078"/>
      <c r="X35" s="1078"/>
      <c r="Y35" s="1078"/>
      <c r="Z35" s="1078"/>
      <c r="AA35" s="1078"/>
      <c r="AB35" s="47"/>
    </row>
    <row r="36" spans="2:28" ht="12.75">
      <c r="B36" s="151"/>
      <c r="D36" s="1078"/>
      <c r="E36" s="1078"/>
      <c r="F36" s="1078"/>
      <c r="G36" s="1078"/>
      <c r="H36" s="1078"/>
      <c r="I36" s="1078"/>
      <c r="J36" s="1078"/>
      <c r="K36" s="1078"/>
      <c r="L36" s="1078"/>
      <c r="M36" s="1078"/>
      <c r="N36" s="1078"/>
      <c r="O36" s="1078"/>
      <c r="P36" s="1078"/>
      <c r="Q36" s="1078"/>
      <c r="R36" s="1078"/>
      <c r="S36" s="1078"/>
      <c r="T36" s="1078"/>
      <c r="U36" s="1078"/>
      <c r="V36" s="1078"/>
      <c r="W36" s="1078"/>
      <c r="X36" s="1078"/>
      <c r="Y36" s="1078"/>
      <c r="Z36" s="1078"/>
      <c r="AA36" s="1078"/>
      <c r="AB36" s="47"/>
    </row>
    <row r="37" spans="2:28" ht="12.75">
      <c r="B37" s="151"/>
      <c r="D37" s="1078"/>
      <c r="E37" s="1078"/>
      <c r="F37" s="1078"/>
      <c r="G37" s="1078"/>
      <c r="H37" s="1078"/>
      <c r="I37" s="1078"/>
      <c r="J37" s="1078"/>
      <c r="K37" s="1078"/>
      <c r="L37" s="1078"/>
      <c r="M37" s="1078"/>
      <c r="N37" s="1078"/>
      <c r="O37" s="1078"/>
      <c r="P37" s="1078"/>
      <c r="Q37" s="1078"/>
      <c r="R37" s="1078"/>
      <c r="S37" s="1078"/>
      <c r="T37" s="1078"/>
      <c r="U37" s="1078"/>
      <c r="V37" s="1078"/>
      <c r="W37" s="1078"/>
      <c r="X37" s="1078"/>
      <c r="Y37" s="1078"/>
      <c r="Z37" s="1078"/>
      <c r="AA37" s="1078"/>
      <c r="AB37" s="47"/>
    </row>
    <row r="38" spans="2:28" ht="13.5" thickBot="1">
      <c r="B38" s="151"/>
      <c r="D38" s="1078"/>
      <c r="E38" s="1078"/>
      <c r="F38" s="1078"/>
      <c r="G38" s="1078"/>
      <c r="H38" s="1078"/>
      <c r="I38" s="1078"/>
      <c r="J38" s="1078"/>
      <c r="K38" s="1078"/>
      <c r="L38" s="1078"/>
      <c r="M38" s="1078"/>
      <c r="N38" s="1078"/>
      <c r="O38" s="1078"/>
      <c r="P38" s="1078"/>
      <c r="Q38" s="1078"/>
      <c r="R38" s="1078"/>
      <c r="S38" s="1078"/>
      <c r="T38" s="1078"/>
      <c r="U38" s="1078"/>
      <c r="V38" s="1078"/>
      <c r="W38" s="1078"/>
      <c r="X38" s="1078"/>
      <c r="Y38" s="1078"/>
      <c r="Z38" s="1078"/>
      <c r="AA38" s="1078"/>
      <c r="AB38" s="47"/>
    </row>
    <row r="39" spans="2:28" ht="13.5" thickBot="1">
      <c r="B39" s="151"/>
      <c r="C39" s="417"/>
      <c r="D39" s="1066" t="s">
        <v>1601</v>
      </c>
      <c r="E39" s="1066"/>
      <c r="F39" s="1066"/>
      <c r="G39" s="1066"/>
      <c r="H39" s="1066"/>
      <c r="I39" s="1066"/>
      <c r="J39" s="1066"/>
      <c r="K39" s="1066"/>
      <c r="L39" s="1066"/>
      <c r="M39" s="1066"/>
      <c r="N39" s="1066"/>
      <c r="O39" s="1066"/>
      <c r="P39" s="1066"/>
      <c r="Q39" s="1066"/>
      <c r="R39" s="1066"/>
      <c r="S39" s="1066"/>
      <c r="T39" s="1066"/>
      <c r="U39" s="1066"/>
      <c r="V39" s="1066"/>
      <c r="W39" s="1066"/>
      <c r="X39" s="1066"/>
      <c r="Y39" s="1066"/>
      <c r="Z39" s="1066"/>
      <c r="AA39" s="1066"/>
      <c r="AB39" s="47"/>
    </row>
    <row r="40" spans="2:28" ht="12.75">
      <c r="B40" s="151"/>
      <c r="D40" s="1066"/>
      <c r="E40" s="1066"/>
      <c r="F40" s="1066"/>
      <c r="G40" s="1066"/>
      <c r="H40" s="1066"/>
      <c r="I40" s="1066"/>
      <c r="J40" s="1066"/>
      <c r="K40" s="1066"/>
      <c r="L40" s="1066"/>
      <c r="M40" s="1066"/>
      <c r="N40" s="1066"/>
      <c r="O40" s="1066"/>
      <c r="P40" s="1066"/>
      <c r="Q40" s="1066"/>
      <c r="R40" s="1066"/>
      <c r="S40" s="1066"/>
      <c r="T40" s="1066"/>
      <c r="U40" s="1066"/>
      <c r="V40" s="1066"/>
      <c r="W40" s="1066"/>
      <c r="X40" s="1066"/>
      <c r="Y40" s="1066"/>
      <c r="Z40" s="1066"/>
      <c r="AA40" s="1066"/>
      <c r="AB40" s="47"/>
    </row>
    <row r="41" spans="2:28" ht="12.75">
      <c r="B41" s="151"/>
      <c r="D41" s="1066"/>
      <c r="E41" s="1066"/>
      <c r="F41" s="1066"/>
      <c r="G41" s="1066"/>
      <c r="H41" s="1066"/>
      <c r="I41" s="1066"/>
      <c r="J41" s="1066"/>
      <c r="K41" s="1066"/>
      <c r="L41" s="1066"/>
      <c r="M41" s="1066"/>
      <c r="N41" s="1066"/>
      <c r="O41" s="1066"/>
      <c r="P41" s="1066"/>
      <c r="Q41" s="1066"/>
      <c r="R41" s="1066"/>
      <c r="S41" s="1066"/>
      <c r="T41" s="1066"/>
      <c r="U41" s="1066"/>
      <c r="V41" s="1066"/>
      <c r="W41" s="1066"/>
      <c r="X41" s="1066"/>
      <c r="Y41" s="1066"/>
      <c r="Z41" s="1066"/>
      <c r="AA41" s="1066"/>
      <c r="AB41" s="47"/>
    </row>
    <row r="42" spans="2:28" ht="13.5" thickBot="1">
      <c r="B42" s="151"/>
      <c r="D42" s="1066"/>
      <c r="E42" s="1066"/>
      <c r="F42" s="1066"/>
      <c r="G42" s="1066"/>
      <c r="H42" s="1066"/>
      <c r="I42" s="1066"/>
      <c r="J42" s="1066"/>
      <c r="K42" s="1066"/>
      <c r="L42" s="1066"/>
      <c r="M42" s="1066"/>
      <c r="N42" s="1066"/>
      <c r="O42" s="1066"/>
      <c r="P42" s="1066"/>
      <c r="Q42" s="1066"/>
      <c r="R42" s="1066"/>
      <c r="S42" s="1066"/>
      <c r="T42" s="1066"/>
      <c r="U42" s="1066"/>
      <c r="V42" s="1066"/>
      <c r="W42" s="1066"/>
      <c r="X42" s="1066"/>
      <c r="Y42" s="1066"/>
      <c r="Z42" s="1066"/>
      <c r="AA42" s="1066"/>
      <c r="AB42" s="47"/>
    </row>
    <row r="43" spans="2:28" ht="13.5" thickBot="1">
      <c r="B43" s="151"/>
      <c r="C43" s="417"/>
      <c r="D43" s="1066" t="s">
        <v>1602</v>
      </c>
      <c r="E43" s="1066"/>
      <c r="F43" s="1066"/>
      <c r="G43" s="1066"/>
      <c r="H43" s="1066"/>
      <c r="I43" s="1066"/>
      <c r="J43" s="1066"/>
      <c r="K43" s="1066"/>
      <c r="L43" s="1066"/>
      <c r="M43" s="1066"/>
      <c r="N43" s="1066"/>
      <c r="O43" s="1066"/>
      <c r="P43" s="1066"/>
      <c r="Q43" s="1066"/>
      <c r="R43" s="1066"/>
      <c r="S43" s="1066"/>
      <c r="T43" s="1066"/>
      <c r="U43" s="1066"/>
      <c r="V43" s="1066"/>
      <c r="W43" s="1066"/>
      <c r="X43" s="1066"/>
      <c r="Y43" s="1066"/>
      <c r="Z43" s="1066"/>
      <c r="AA43" s="1066"/>
      <c r="AB43" s="47"/>
    </row>
    <row r="44" spans="2:28" ht="12.75">
      <c r="B44" s="151"/>
      <c r="D44" s="1066"/>
      <c r="E44" s="1066"/>
      <c r="F44" s="1066"/>
      <c r="G44" s="1066"/>
      <c r="H44" s="1066"/>
      <c r="I44" s="1066"/>
      <c r="J44" s="1066"/>
      <c r="K44" s="1066"/>
      <c r="L44" s="1066"/>
      <c r="M44" s="1066"/>
      <c r="N44" s="1066"/>
      <c r="O44" s="1066"/>
      <c r="P44" s="1066"/>
      <c r="Q44" s="1066"/>
      <c r="R44" s="1066"/>
      <c r="S44" s="1066"/>
      <c r="T44" s="1066"/>
      <c r="U44" s="1066"/>
      <c r="V44" s="1066"/>
      <c r="W44" s="1066"/>
      <c r="X44" s="1066"/>
      <c r="Y44" s="1066"/>
      <c r="Z44" s="1066"/>
      <c r="AA44" s="1066"/>
      <c r="AB44" s="47"/>
    </row>
    <row r="45" spans="2:28" ht="12.75">
      <c r="B45" s="151"/>
      <c r="D45" s="1066"/>
      <c r="E45" s="1066"/>
      <c r="F45" s="1066"/>
      <c r="G45" s="1066"/>
      <c r="H45" s="1066"/>
      <c r="I45" s="1066"/>
      <c r="J45" s="1066"/>
      <c r="K45" s="1066"/>
      <c r="L45" s="1066"/>
      <c r="M45" s="1066"/>
      <c r="N45" s="1066"/>
      <c r="O45" s="1066"/>
      <c r="P45" s="1066"/>
      <c r="Q45" s="1066"/>
      <c r="R45" s="1066"/>
      <c r="S45" s="1066"/>
      <c r="T45" s="1066"/>
      <c r="U45" s="1066"/>
      <c r="V45" s="1066"/>
      <c r="W45" s="1066"/>
      <c r="X45" s="1066"/>
      <c r="Y45" s="1066"/>
      <c r="Z45" s="1066"/>
      <c r="AA45" s="1066"/>
      <c r="AB45" s="47"/>
    </row>
    <row r="46" spans="2:28" ht="12.75">
      <c r="B46" s="151"/>
      <c r="D46" s="1066"/>
      <c r="E46" s="1066"/>
      <c r="F46" s="1066"/>
      <c r="G46" s="1066"/>
      <c r="H46" s="1066"/>
      <c r="I46" s="1066"/>
      <c r="J46" s="1066"/>
      <c r="K46" s="1066"/>
      <c r="L46" s="1066"/>
      <c r="M46" s="1066"/>
      <c r="N46" s="1066"/>
      <c r="O46" s="1066"/>
      <c r="P46" s="1066"/>
      <c r="Q46" s="1066"/>
      <c r="R46" s="1066"/>
      <c r="S46" s="1066"/>
      <c r="T46" s="1066"/>
      <c r="U46" s="1066"/>
      <c r="V46" s="1066"/>
      <c r="W46" s="1066"/>
      <c r="X46" s="1066"/>
      <c r="Y46" s="1066"/>
      <c r="Z46" s="1066"/>
      <c r="AA46" s="1066"/>
      <c r="AB46" s="47"/>
    </row>
    <row r="47" spans="2:28" ht="12.75">
      <c r="B47" s="151"/>
      <c r="N47" s="1082" t="s">
        <v>685</v>
      </c>
      <c r="O47" s="1083"/>
      <c r="P47" s="1083"/>
      <c r="Q47" s="1083"/>
      <c r="R47" s="1083"/>
      <c r="S47" s="1083"/>
      <c r="T47" s="1083"/>
      <c r="U47" s="1083"/>
      <c r="V47" s="1083"/>
      <c r="W47" s="1083"/>
      <c r="X47" s="1083"/>
      <c r="Y47" s="1083"/>
      <c r="Z47" s="1083"/>
      <c r="AA47" s="1083"/>
      <c r="AB47" s="47"/>
    </row>
    <row r="48" spans="2:28" ht="12.75">
      <c r="B48" s="151"/>
      <c r="N48" s="1082" t="s">
        <v>1603</v>
      </c>
      <c r="O48" s="1083"/>
      <c r="P48" s="1083"/>
      <c r="Q48" s="1083"/>
      <c r="R48" s="1083"/>
      <c r="S48" s="1083"/>
      <c r="T48" s="1083"/>
      <c r="U48" s="1083"/>
      <c r="V48" s="1083"/>
      <c r="W48" s="1083"/>
      <c r="X48" s="1083"/>
      <c r="Y48" s="1083"/>
      <c r="Z48" s="1083"/>
      <c r="AA48" s="1083"/>
      <c r="AB48" s="47"/>
    </row>
    <row r="49" spans="2:28" ht="12.75">
      <c r="B49" s="151"/>
      <c r="E49" s="419"/>
      <c r="F49" s="419"/>
      <c r="G49" s="419"/>
      <c r="H49" s="419"/>
      <c r="I49" s="419"/>
      <c r="J49" s="419"/>
      <c r="K49" s="419"/>
      <c r="L49" s="419"/>
      <c r="M49" s="419"/>
      <c r="N49" s="492"/>
      <c r="O49" s="493"/>
      <c r="P49" s="493"/>
      <c r="Q49" s="493"/>
      <c r="R49" s="493"/>
      <c r="S49" s="493"/>
      <c r="T49" s="493"/>
      <c r="U49" s="493"/>
      <c r="V49" s="493"/>
      <c r="W49" s="493"/>
      <c r="X49" s="493"/>
      <c r="Y49" s="493"/>
      <c r="Z49" s="493"/>
      <c r="AA49" s="493"/>
      <c r="AB49" s="47"/>
    </row>
    <row r="50" spans="2:28" ht="12.75">
      <c r="B50" s="151"/>
      <c r="E50" s="419"/>
      <c r="F50" s="419"/>
      <c r="G50" s="419"/>
      <c r="H50" s="419"/>
      <c r="I50" s="419"/>
      <c r="J50" s="419"/>
      <c r="K50" s="419"/>
      <c r="L50" s="419"/>
      <c r="M50" s="419"/>
      <c r="AB50" s="47"/>
    </row>
    <row r="51" spans="2:28" ht="12.75" customHeight="1">
      <c r="B51" s="151"/>
      <c r="E51" s="419"/>
      <c r="F51" s="419"/>
      <c r="G51" s="419"/>
      <c r="H51" s="419"/>
      <c r="I51" s="419"/>
      <c r="J51" s="419"/>
      <c r="K51" s="419"/>
      <c r="L51" s="419"/>
      <c r="M51" s="419"/>
      <c r="N51" s="1082" t="s">
        <v>687</v>
      </c>
      <c r="O51" s="1083"/>
      <c r="P51" s="1083"/>
      <c r="Q51" s="1083"/>
      <c r="R51" s="1083"/>
      <c r="S51" s="1083"/>
      <c r="T51" s="1083"/>
      <c r="U51" s="1083"/>
      <c r="V51" s="1083"/>
      <c r="W51" s="1083"/>
      <c r="X51" s="1083"/>
      <c r="Y51" s="1083"/>
      <c r="Z51" s="1083"/>
      <c r="AA51" s="1083"/>
      <c r="AB51" s="47"/>
    </row>
    <row r="52" spans="2:28" ht="12.75">
      <c r="B52" s="151"/>
      <c r="C52" s="38" t="s">
        <v>1604</v>
      </c>
      <c r="D52" s="419"/>
      <c r="E52" s="1066" t="str">
        <f>+C9</f>
        <v>Picado Fernandez Ricardo</v>
      </c>
      <c r="F52" s="1066"/>
      <c r="G52" s="1066"/>
      <c r="H52" s="1066"/>
      <c r="I52" s="1066"/>
      <c r="J52" s="1066"/>
      <c r="K52" s="1066"/>
      <c r="L52" s="1066"/>
      <c r="M52" s="1066"/>
      <c r="N52" s="1082" t="s">
        <v>1605</v>
      </c>
      <c r="O52" s="1082"/>
      <c r="P52" s="1082"/>
      <c r="Q52" s="1082"/>
      <c r="R52" s="1082"/>
      <c r="S52" s="1082"/>
      <c r="T52" s="1082"/>
      <c r="U52" s="1082"/>
      <c r="V52" s="1082"/>
      <c r="W52" s="1082"/>
      <c r="X52" s="1082"/>
      <c r="Y52" s="1082"/>
      <c r="Z52" s="1082"/>
      <c r="AA52" s="1082"/>
      <c r="AB52" s="47"/>
    </row>
    <row r="53" spans="2:28" ht="12.75">
      <c r="B53" s="151"/>
      <c r="C53" s="38" t="s">
        <v>1606</v>
      </c>
      <c r="E53" s="1066" t="s">
        <v>1607</v>
      </c>
      <c r="F53" s="1066"/>
      <c r="G53" s="1066"/>
      <c r="H53" s="1066"/>
      <c r="I53" s="1066"/>
      <c r="J53" s="1066"/>
      <c r="K53" s="1066"/>
      <c r="L53" s="1066"/>
      <c r="M53" s="1066"/>
      <c r="N53" s="492"/>
      <c r="O53" s="493"/>
      <c r="P53" s="493"/>
      <c r="Q53" s="493"/>
      <c r="R53" s="493"/>
      <c r="S53" s="493"/>
      <c r="T53" s="493"/>
      <c r="U53" s="493"/>
      <c r="V53" s="493"/>
      <c r="W53" s="493"/>
      <c r="X53" s="493"/>
      <c r="Y53" s="493"/>
      <c r="Z53" s="493"/>
      <c r="AA53" s="493"/>
      <c r="AB53" s="47"/>
    </row>
    <row r="54" spans="2:28" ht="12.75">
      <c r="B54" s="151"/>
      <c r="C54" s="356" t="s">
        <v>1608</v>
      </c>
      <c r="E54" s="1066" t="s">
        <v>1609</v>
      </c>
      <c r="F54" s="1066"/>
      <c r="G54" s="1066"/>
      <c r="H54" s="1066"/>
      <c r="I54" s="1066"/>
      <c r="J54" s="1066"/>
      <c r="K54" s="1066"/>
      <c r="L54" s="1066"/>
      <c r="M54" s="1066"/>
      <c r="N54" s="919" t="s">
        <v>1610</v>
      </c>
      <c r="O54" s="919"/>
      <c r="P54" s="919"/>
      <c r="Q54" s="919"/>
      <c r="R54" s="919"/>
      <c r="S54" s="919"/>
      <c r="T54" s="919"/>
      <c r="U54" s="919"/>
      <c r="V54" s="919"/>
      <c r="W54" s="919"/>
      <c r="X54" s="919"/>
      <c r="Y54" s="919"/>
      <c r="Z54" s="919"/>
      <c r="AA54" s="919"/>
      <c r="AB54" s="47"/>
    </row>
    <row r="55" spans="2:28" ht="13.5" thickBot="1">
      <c r="B55" s="151"/>
      <c r="E55" s="1066"/>
      <c r="F55" s="1066"/>
      <c r="G55" s="1066"/>
      <c r="H55" s="1066"/>
      <c r="I55" s="1066"/>
      <c r="J55" s="1066"/>
      <c r="K55" s="1066"/>
      <c r="L55" s="1066"/>
      <c r="M55" s="1066"/>
      <c r="AB55" s="47"/>
    </row>
    <row r="56" spans="2:28" ht="18.75" thickBot="1">
      <c r="B56" s="166"/>
      <c r="C56" s="167"/>
      <c r="D56" s="39"/>
      <c r="E56" s="39"/>
      <c r="F56" s="39"/>
      <c r="G56" s="39"/>
      <c r="H56" s="39"/>
      <c r="I56" s="39"/>
      <c r="J56" s="39"/>
      <c r="K56" s="39"/>
      <c r="L56" s="39"/>
      <c r="M56" s="39"/>
      <c r="N56" s="1079" t="s">
        <v>1611</v>
      </c>
      <c r="O56" s="1080"/>
      <c r="P56" s="1080"/>
      <c r="Q56" s="1080"/>
      <c r="R56" s="1080"/>
      <c r="S56" s="1080"/>
      <c r="T56" s="1080"/>
      <c r="U56" s="1080"/>
      <c r="V56" s="1080"/>
      <c r="W56" s="1080"/>
      <c r="X56" s="1080"/>
      <c r="Y56" s="1080"/>
      <c r="Z56" s="1080"/>
      <c r="AA56" s="1080"/>
      <c r="AB56" s="1081"/>
    </row>
  </sheetData>
  <protectedRanges>
    <protectedRange sqref="M7:N7 C24 C26 C29 C33 C35 C39 C43" name="Rango1"/>
  </protectedRanges>
  <mergeCells count="40">
    <mergeCell ref="I14:AA14"/>
    <mergeCell ref="C3:Z3"/>
    <mergeCell ref="C4:Z4"/>
    <mergeCell ref="C5:Z5"/>
    <mergeCell ref="C7:J7"/>
    <mergeCell ref="C9:P9"/>
    <mergeCell ref="F11:J11"/>
    <mergeCell ref="T12:AA12"/>
    <mergeCell ref="U7:AA7"/>
    <mergeCell ref="K7:T7"/>
    <mergeCell ref="T9:AA9"/>
    <mergeCell ref="L10:AA10"/>
    <mergeCell ref="C14:H14"/>
    <mergeCell ref="E55:M55"/>
    <mergeCell ref="N56:AB56"/>
    <mergeCell ref="N47:AA47"/>
    <mergeCell ref="N48:AA48"/>
    <mergeCell ref="E52:M52"/>
    <mergeCell ref="E53:M53"/>
    <mergeCell ref="E54:M54"/>
    <mergeCell ref="N54:AA54"/>
    <mergeCell ref="N51:AA51"/>
    <mergeCell ref="N52:AA52"/>
    <mergeCell ref="D26:AA28"/>
    <mergeCell ref="D29:AA34"/>
    <mergeCell ref="D35:AA38"/>
    <mergeCell ref="D39:AA42"/>
    <mergeCell ref="D43:AA46"/>
    <mergeCell ref="D24:AA25"/>
    <mergeCell ref="I15:AA15"/>
    <mergeCell ref="I16:AA16"/>
    <mergeCell ref="I17:AA17"/>
    <mergeCell ref="I18:AA18"/>
    <mergeCell ref="C21:F21"/>
    <mergeCell ref="G21:I21"/>
    <mergeCell ref="J21:AA21"/>
    <mergeCell ref="C15:H15"/>
    <mergeCell ref="C16:H16"/>
    <mergeCell ref="C17:H17"/>
    <mergeCell ref="C18:H18"/>
  </mergeCells>
  <pageMargins left="0.23622047244094491" right="0.23622047244094491" top="0.74803149606299213" bottom="0.74803149606299213" header="0.31496062992125984" footer="0.31496062992125984"/>
  <pageSetup scale="90" orientation="portrait" r:id="rId1"/>
  <headerFooter>
    <oddHeader>&amp;RRESOLUCIÓN: &amp;F  &amp;P</oddHead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E00-000000000000}">
          <x14:formula1>
            <xm:f>PARÁMETROS!$E$109:$E$126</xm:f>
          </x14:formula1>
          <xm:sqref>N47:AA47 N51:AA51</xm:sqref>
        </x14:dataValidation>
        <x14:dataValidation type="list" allowBlank="1" showInputMessage="1" showErrorMessage="1" xr:uid="{00000000-0002-0000-0E00-000001000000}">
          <x14:formula1>
            <xm:f>PARÁMETROS!$B$611:$B$613</xm:f>
          </x14:formula1>
          <xm:sqref>C9:P9 L10:AA10</xm:sqref>
        </x14:dataValidation>
        <x14:dataValidation type="list" allowBlank="1" showInputMessage="1" showErrorMessage="1" xr:uid="{00000000-0002-0000-0E00-000002000000}">
          <x14:formula1>
            <xm:f>PARÁMETROS!$C$611:$C$613</xm:f>
          </x14:formula1>
          <xm:sqref>T9:AA9 F11:J11</xm:sqref>
        </x14:dataValidation>
        <x14:dataValidation type="list" allowBlank="1" showInputMessage="1" showErrorMessage="1" xr:uid="{CF7429D3-7E10-4B0F-90E0-AFF5F13F3239}">
          <x14:formula1>
            <xm:f>PARÁMETROS!$N$158:$N$316</xm:f>
          </x14:formula1>
          <xm:sqref>I14:AA18</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857FC-AC0A-4CD3-BE99-D584FA8366C3}">
  <dimension ref="B1:AB51"/>
  <sheetViews>
    <sheetView topLeftCell="B1" zoomScale="125" zoomScaleNormal="125" workbookViewId="0">
      <selection activeCell="B1" sqref="B1:AD1"/>
    </sheetView>
  </sheetViews>
  <sheetFormatPr baseColWidth="10" defaultColWidth="3.7109375" defaultRowHeight="15" customHeight="1"/>
  <cols>
    <col min="1" max="1" width="3.7109375" style="85"/>
    <col min="2" max="2" width="3.7109375" style="85" customWidth="1"/>
    <col min="3" max="3" width="3.7109375" style="98" customWidth="1"/>
    <col min="4" max="10" width="3.7109375" style="85" customWidth="1"/>
    <col min="11" max="16384" width="3.7109375" style="85"/>
  </cols>
  <sheetData>
    <row r="1" spans="2:28" ht="15" customHeight="1" thickBot="1"/>
    <row r="2" spans="2:28" ht="15" customHeight="1">
      <c r="B2" s="135"/>
      <c r="C2" s="136"/>
      <c r="D2" s="137"/>
      <c r="E2" s="137"/>
      <c r="F2" s="137"/>
      <c r="G2" s="137"/>
      <c r="H2" s="137"/>
      <c r="I2" s="137"/>
      <c r="J2" s="137"/>
      <c r="K2" s="137"/>
      <c r="L2" s="137"/>
      <c r="M2" s="137"/>
      <c r="N2" s="137"/>
      <c r="O2" s="137"/>
      <c r="P2" s="137"/>
      <c r="Q2" s="137"/>
      <c r="R2" s="137"/>
      <c r="S2" s="137"/>
      <c r="T2" s="137"/>
      <c r="U2" s="137"/>
      <c r="V2" s="137"/>
      <c r="W2" s="137"/>
      <c r="X2" s="137"/>
      <c r="Y2" s="137"/>
      <c r="Z2" s="137"/>
      <c r="AA2" s="137"/>
      <c r="AB2" s="138"/>
    </row>
    <row r="3" spans="2:28" ht="15" customHeight="1">
      <c r="B3" s="139"/>
      <c r="C3" s="1109" t="s">
        <v>1286</v>
      </c>
      <c r="D3" s="1109"/>
      <c r="E3" s="1109"/>
      <c r="F3" s="1109"/>
      <c r="G3" s="1109"/>
      <c r="H3" s="1109"/>
      <c r="I3" s="1109"/>
      <c r="J3" s="1109"/>
      <c r="K3" s="1109"/>
      <c r="L3" s="1109"/>
      <c r="M3" s="1109"/>
      <c r="N3" s="1109"/>
      <c r="O3" s="1109"/>
      <c r="P3" s="1109"/>
      <c r="Q3" s="1109"/>
      <c r="R3" s="1109"/>
      <c r="S3" s="1109"/>
      <c r="T3" s="1109"/>
      <c r="U3" s="1109"/>
      <c r="V3" s="1109"/>
      <c r="W3" s="1109"/>
      <c r="X3" s="1109"/>
      <c r="Y3" s="1109"/>
      <c r="Z3" s="1109"/>
      <c r="AB3" s="140"/>
    </row>
    <row r="4" spans="2:28" ht="15" customHeight="1">
      <c r="B4" s="139"/>
      <c r="C4" s="774" t="s">
        <v>2175</v>
      </c>
      <c r="D4" s="774"/>
      <c r="E4" s="774"/>
      <c r="F4" s="774"/>
      <c r="G4" s="774"/>
      <c r="H4" s="774"/>
      <c r="I4" s="774"/>
      <c r="J4" s="774"/>
      <c r="K4" s="774"/>
      <c r="L4" s="774"/>
      <c r="M4" s="774"/>
      <c r="N4" s="774"/>
      <c r="O4" s="774"/>
      <c r="P4" s="774"/>
      <c r="Q4" s="774"/>
      <c r="R4" s="774"/>
      <c r="S4" s="774"/>
      <c r="T4" s="774"/>
      <c r="U4" s="774"/>
      <c r="V4" s="774"/>
      <c r="W4" s="774"/>
      <c r="X4" s="774"/>
      <c r="Y4" s="774"/>
      <c r="Z4" s="774"/>
      <c r="AB4" s="140"/>
    </row>
    <row r="5" spans="2:28" ht="15" customHeight="1">
      <c r="B5" s="139"/>
      <c r="C5" s="1110"/>
      <c r="D5" s="1110"/>
      <c r="E5" s="1110"/>
      <c r="F5" s="1110"/>
      <c r="G5" s="1110"/>
      <c r="H5" s="1110"/>
      <c r="I5" s="1110"/>
      <c r="J5" s="1110"/>
      <c r="K5" s="1110"/>
      <c r="L5" s="1110"/>
      <c r="M5" s="1110"/>
      <c r="N5" s="1110"/>
      <c r="O5" s="1110"/>
      <c r="P5" s="1110"/>
      <c r="Q5" s="1110"/>
      <c r="R5" s="1110"/>
      <c r="S5" s="1110"/>
      <c r="T5" s="1110"/>
      <c r="U5" s="1110"/>
      <c r="V5" s="1110"/>
      <c r="W5" s="1110"/>
      <c r="X5" s="1110"/>
      <c r="Y5" s="1110"/>
      <c r="Z5" s="1110"/>
      <c r="AB5" s="140"/>
    </row>
    <row r="6" spans="2:28" ht="15" customHeight="1">
      <c r="B6" s="139"/>
      <c r="C6" s="1111"/>
      <c r="D6" s="1111"/>
      <c r="E6" s="1111"/>
      <c r="F6" s="1111"/>
      <c r="G6" s="1111"/>
      <c r="H6" s="1111"/>
      <c r="I6" s="1111"/>
      <c r="J6" s="1111"/>
      <c r="K6" s="1112"/>
      <c r="L6" s="1112"/>
      <c r="M6" s="1113"/>
      <c r="N6" s="1113"/>
      <c r="O6" s="319"/>
      <c r="P6" s="1114"/>
      <c r="Q6" s="1114"/>
      <c r="R6" s="1115">
        <f ca="1">NOW()</f>
        <v>45349.510892708335</v>
      </c>
      <c r="S6" s="1115"/>
      <c r="T6" s="1115"/>
      <c r="U6" s="1115"/>
      <c r="V6" s="1115"/>
      <c r="W6" s="1115"/>
      <c r="X6" s="1115"/>
      <c r="Y6" s="1115"/>
      <c r="Z6" s="1115"/>
      <c r="AA6" s="1115"/>
      <c r="AB6" s="140"/>
    </row>
    <row r="7" spans="2:28" ht="15" customHeight="1">
      <c r="B7" s="139"/>
      <c r="C7" s="141" t="s">
        <v>2181</v>
      </c>
      <c r="AB7" s="140"/>
    </row>
    <row r="8" spans="2:28" ht="15" customHeight="1">
      <c r="B8" s="139"/>
      <c r="C8" s="1108" t="str">
        <f>+'[5]TOMA DATOS'!I12</f>
        <v>BARRANTES CHAVES GERARDO</v>
      </c>
      <c r="D8" s="1108"/>
      <c r="E8" s="1108"/>
      <c r="F8" s="1108"/>
      <c r="G8" s="1108"/>
      <c r="H8" s="1108"/>
      <c r="I8" s="1108"/>
      <c r="J8" s="1108"/>
      <c r="K8" s="1108"/>
      <c r="L8" s="1108"/>
      <c r="M8" s="1108"/>
      <c r="N8" s="1108"/>
      <c r="O8" s="1108"/>
      <c r="P8" s="1108"/>
      <c r="Q8" s="141" t="s">
        <v>1587</v>
      </c>
      <c r="T8" s="1108">
        <f>+'[5]TOMA DATOS'!W12</f>
        <v>900260738</v>
      </c>
      <c r="U8" s="1108"/>
      <c r="V8" s="1108"/>
      <c r="W8" s="1108"/>
      <c r="X8" s="1108"/>
      <c r="AB8" s="140"/>
    </row>
    <row r="9" spans="2:28" ht="15" customHeight="1">
      <c r="B9" s="139"/>
      <c r="C9" s="141" t="s">
        <v>1589</v>
      </c>
      <c r="L9" s="1108">
        <f>+'[5]TOMA DATOS'!I13</f>
        <v>0</v>
      </c>
      <c r="M9" s="1108"/>
      <c r="N9" s="1108"/>
      <c r="O9" s="1108"/>
      <c r="P9" s="1108"/>
      <c r="Q9" s="1108"/>
      <c r="R9" s="1108"/>
      <c r="S9" s="1108"/>
      <c r="T9" s="1108"/>
      <c r="U9" s="1108"/>
      <c r="V9" s="1108"/>
      <c r="W9" s="1108"/>
      <c r="X9" s="1108"/>
      <c r="Y9" s="1108"/>
      <c r="Z9" s="1108"/>
      <c r="AB9" s="140"/>
    </row>
    <row r="10" spans="2:28" ht="15" customHeight="1">
      <c r="B10" s="139"/>
      <c r="C10" s="141" t="s">
        <v>1587</v>
      </c>
      <c r="F10" s="1108">
        <f>+'[5]TOMA DATOS'!W13</f>
        <v>0</v>
      </c>
      <c r="G10" s="1108"/>
      <c r="H10" s="1108"/>
      <c r="I10" s="1108"/>
      <c r="J10" s="1108"/>
      <c r="K10" s="141" t="s">
        <v>2182</v>
      </c>
      <c r="AB10" s="140"/>
    </row>
    <row r="11" spans="2:28" ht="15" customHeight="1">
      <c r="B11" s="139"/>
      <c r="C11" s="141" t="s">
        <v>2183</v>
      </c>
      <c r="AB11" s="140"/>
    </row>
    <row r="12" spans="2:28" ht="15" customHeight="1">
      <c r="B12" s="139"/>
      <c r="C12" s="141" t="s">
        <v>2184</v>
      </c>
      <c r="AB12" s="140"/>
    </row>
    <row r="13" spans="2:28" ht="6.95" customHeight="1">
      <c r="B13" s="139"/>
      <c r="AB13" s="140"/>
    </row>
    <row r="14" spans="2:28" ht="15" customHeight="1">
      <c r="B14" s="139"/>
      <c r="C14" s="1104" t="s">
        <v>2176</v>
      </c>
      <c r="D14" s="1104"/>
      <c r="E14" s="1104"/>
      <c r="F14" s="1104"/>
      <c r="G14" s="1104"/>
      <c r="H14" s="561">
        <f>+'[5]TOMA DATOS'!G19</f>
        <v>0</v>
      </c>
      <c r="I14" s="1015" t="s">
        <v>899</v>
      </c>
      <c r="J14" s="1015"/>
      <c r="K14" s="1015"/>
      <c r="L14" s="1015"/>
      <c r="M14" s="1015"/>
      <c r="N14" s="1015"/>
      <c r="O14" s="1015"/>
      <c r="P14" s="1015"/>
      <c r="Q14" s="1015"/>
      <c r="R14" s="1015"/>
      <c r="S14" s="1015"/>
      <c r="T14" s="1015"/>
      <c r="U14" s="1015"/>
      <c r="V14" s="1015"/>
      <c r="W14" s="1015"/>
      <c r="X14" s="1015"/>
      <c r="Y14" s="1015"/>
      <c r="Z14" s="1015"/>
      <c r="AA14" s="1015"/>
      <c r="AB14" s="140"/>
    </row>
    <row r="15" spans="2:28" ht="15" customHeight="1">
      <c r="B15" s="139"/>
      <c r="C15" s="1104" t="s">
        <v>2176</v>
      </c>
      <c r="D15" s="1104"/>
      <c r="E15" s="1104"/>
      <c r="F15" s="1104"/>
      <c r="G15" s="1104"/>
      <c r="H15" s="561">
        <f>+'[5]TOMA DATOS'!G20</f>
        <v>0</v>
      </c>
      <c r="I15" s="1015" t="str">
        <f>+'[5]TOMA DATOS'!H20</f>
        <v>OFICINA DE SERVICIOS</v>
      </c>
      <c r="J15" s="1015"/>
      <c r="K15" s="1015"/>
      <c r="L15" s="1015"/>
      <c r="M15" s="1015"/>
      <c r="N15" s="1015"/>
      <c r="O15" s="1015"/>
      <c r="P15" s="1015"/>
      <c r="Q15" s="1015"/>
      <c r="R15" s="1015"/>
      <c r="S15" s="1015"/>
      <c r="T15" s="1015"/>
      <c r="U15" s="1015"/>
      <c r="V15" s="1015"/>
      <c r="W15" s="1015"/>
      <c r="X15" s="1015"/>
      <c r="Y15" s="1015"/>
      <c r="Z15" s="1015"/>
      <c r="AA15" s="1015"/>
      <c r="AB15" s="140"/>
    </row>
    <row r="16" spans="2:28" ht="15" customHeight="1">
      <c r="B16" s="139"/>
      <c r="C16" s="1098" t="s">
        <v>2176</v>
      </c>
      <c r="D16" s="1099"/>
      <c r="E16" s="1099"/>
      <c r="F16" s="1099"/>
      <c r="G16" s="1100"/>
      <c r="H16" s="561">
        <f>+'[5]TOMA DATOS'!G21</f>
        <v>0</v>
      </c>
      <c r="I16" s="1101" t="str">
        <f>+'[5]TOMA DATOS'!H21</f>
        <v>ELABORACION DE JUGOS</v>
      </c>
      <c r="J16" s="1102"/>
      <c r="K16" s="1102"/>
      <c r="L16" s="1102"/>
      <c r="M16" s="1102"/>
      <c r="N16" s="1102"/>
      <c r="O16" s="1102"/>
      <c r="P16" s="1102"/>
      <c r="Q16" s="1102"/>
      <c r="R16" s="1102"/>
      <c r="S16" s="1102"/>
      <c r="T16" s="1102"/>
      <c r="U16" s="1102"/>
      <c r="V16" s="1102"/>
      <c r="W16" s="1102"/>
      <c r="X16" s="1102"/>
      <c r="Y16" s="1102"/>
      <c r="Z16" s="1102"/>
      <c r="AA16" s="1103"/>
      <c r="AB16" s="140"/>
    </row>
    <row r="17" spans="2:28" ht="15" customHeight="1">
      <c r="B17" s="139"/>
      <c r="C17" s="1104" t="s">
        <v>2176</v>
      </c>
      <c r="D17" s="1104"/>
      <c r="E17" s="1104"/>
      <c r="F17" s="1104"/>
      <c r="G17" s="1104"/>
      <c r="H17" s="561">
        <f>+'[5]TOMA DATOS'!G22</f>
        <v>0</v>
      </c>
      <c r="I17" s="1015" t="str">
        <f>+'[5]TOMA DATOS'!H22</f>
        <v>VENTA DE VIDRIOS</v>
      </c>
      <c r="J17" s="1015"/>
      <c r="K17" s="1015"/>
      <c r="L17" s="1015"/>
      <c r="M17" s="1015"/>
      <c r="N17" s="1015"/>
      <c r="O17" s="1015"/>
      <c r="P17" s="1015"/>
      <c r="Q17" s="1015"/>
      <c r="R17" s="1015"/>
      <c r="S17" s="1015"/>
      <c r="T17" s="1015"/>
      <c r="U17" s="1015"/>
      <c r="V17" s="1015"/>
      <c r="W17" s="1015"/>
      <c r="X17" s="1015"/>
      <c r="Y17" s="1015"/>
      <c r="Z17" s="1015"/>
      <c r="AA17" s="1015"/>
      <c r="AB17" s="140"/>
    </row>
    <row r="18" spans="2:28" ht="15" customHeight="1">
      <c r="B18" s="139"/>
      <c r="C18" s="1098" t="s">
        <v>2176</v>
      </c>
      <c r="D18" s="1099"/>
      <c r="E18" s="1099"/>
      <c r="F18" s="1099"/>
      <c r="G18" s="1100"/>
      <c r="H18" s="561">
        <f>+'[5]TOMA DATOS'!G23</f>
        <v>0</v>
      </c>
      <c r="I18" s="1101" t="str">
        <f>+'[5]TOMA DATOS'!H23</f>
        <v>BAR</v>
      </c>
      <c r="J18" s="1102"/>
      <c r="K18" s="1102"/>
      <c r="L18" s="1102"/>
      <c r="M18" s="1102"/>
      <c r="N18" s="1102"/>
      <c r="O18" s="1102"/>
      <c r="P18" s="1102"/>
      <c r="Q18" s="1102"/>
      <c r="R18" s="1102"/>
      <c r="S18" s="1102"/>
      <c r="T18" s="1102"/>
      <c r="U18" s="1102"/>
      <c r="V18" s="1102"/>
      <c r="W18" s="1102"/>
      <c r="X18" s="1102"/>
      <c r="Y18" s="1102"/>
      <c r="Z18" s="1102"/>
      <c r="AA18" s="1103"/>
      <c r="AB18" s="140"/>
    </row>
    <row r="19" spans="2:28" ht="6.95" customHeight="1">
      <c r="B19" s="139"/>
      <c r="AB19" s="140"/>
    </row>
    <row r="20" spans="2:28" ht="15" customHeight="1">
      <c r="B20" s="139"/>
      <c r="C20" s="141" t="s">
        <v>1593</v>
      </c>
      <c r="AB20" s="140"/>
    </row>
    <row r="21" spans="2:28" ht="15" customHeight="1">
      <c r="B21" s="139"/>
      <c r="C21" s="1105" t="str">
        <f>+'[5]TOMA DATOS'!W10</f>
        <v>49349-000</v>
      </c>
      <c r="D21" s="1105"/>
      <c r="E21" s="1105"/>
      <c r="F21" s="1105"/>
      <c r="G21" s="995" t="s">
        <v>2177</v>
      </c>
      <c r="H21" s="995"/>
      <c r="I21" s="995"/>
      <c r="J21" s="1106" t="str">
        <f>+'[5]TOMA DATOS'!F10</f>
        <v>475 SUR DEL BANCO NACIONAL DE C.R TILARAN</v>
      </c>
      <c r="K21" s="1106"/>
      <c r="L21" s="1106"/>
      <c r="M21" s="1106"/>
      <c r="N21" s="1106"/>
      <c r="O21" s="1106"/>
      <c r="P21" s="1106"/>
      <c r="Q21" s="1106"/>
      <c r="R21" s="1106"/>
      <c r="S21" s="1106"/>
      <c r="T21" s="1106"/>
      <c r="U21" s="1106"/>
      <c r="V21" s="1106"/>
      <c r="W21" s="1106"/>
      <c r="X21" s="1106"/>
      <c r="Y21" s="1106"/>
      <c r="Z21" s="1106"/>
      <c r="AA21" s="1106"/>
      <c r="AB21" s="140"/>
    </row>
    <row r="22" spans="2:28" ht="15" customHeight="1" thickBot="1">
      <c r="B22" s="139"/>
      <c r="C22" s="141" t="s">
        <v>1595</v>
      </c>
      <c r="W22" s="562" t="s">
        <v>1596</v>
      </c>
      <c r="AB22" s="140"/>
    </row>
    <row r="23" spans="2:28" ht="6.95" customHeight="1" thickBot="1">
      <c r="B23" s="139"/>
      <c r="AB23" s="140"/>
    </row>
    <row r="24" spans="2:28" ht="15" customHeight="1" thickBot="1">
      <c r="B24" s="139"/>
      <c r="C24" s="143" t="s">
        <v>1596</v>
      </c>
      <c r="D24" s="1091" t="s">
        <v>2178</v>
      </c>
      <c r="E24" s="1091"/>
      <c r="F24" s="1091"/>
      <c r="G24" s="1091"/>
      <c r="H24" s="1091"/>
      <c r="I24" s="1091"/>
      <c r="J24" s="1091"/>
      <c r="K24" s="1091"/>
      <c r="L24" s="1091"/>
      <c r="M24" s="1091"/>
      <c r="N24" s="1091"/>
      <c r="O24" s="1091"/>
      <c r="P24" s="1091"/>
      <c r="Q24" s="1091"/>
      <c r="R24" s="1091"/>
      <c r="S24" s="1091"/>
      <c r="T24" s="1091"/>
      <c r="U24" s="1091"/>
      <c r="V24" s="1091"/>
      <c r="W24" s="1091"/>
      <c r="X24" s="1091"/>
      <c r="Y24" s="1091"/>
      <c r="Z24" s="1091"/>
      <c r="AA24" s="1091"/>
      <c r="AB24" s="140"/>
    </row>
    <row r="25" spans="2:28" ht="15" customHeight="1" thickBot="1">
      <c r="B25" s="139"/>
      <c r="D25" s="1091"/>
      <c r="E25" s="1091"/>
      <c r="F25" s="1091"/>
      <c r="G25" s="1091"/>
      <c r="H25" s="1091"/>
      <c r="I25" s="1091"/>
      <c r="J25" s="1091"/>
      <c r="K25" s="1091"/>
      <c r="L25" s="1091"/>
      <c r="M25" s="1091"/>
      <c r="N25" s="1091"/>
      <c r="O25" s="1091"/>
      <c r="P25" s="1091"/>
      <c r="Q25" s="1091"/>
      <c r="R25" s="1091"/>
      <c r="S25" s="1091"/>
      <c r="T25" s="1091"/>
      <c r="U25" s="1091"/>
      <c r="V25" s="1091"/>
      <c r="W25" s="1091"/>
      <c r="X25" s="1091"/>
      <c r="Y25" s="1091"/>
      <c r="Z25" s="1091"/>
      <c r="AA25" s="1091"/>
      <c r="AB25" s="140"/>
    </row>
    <row r="26" spans="2:28" ht="15" customHeight="1" thickBot="1">
      <c r="B26" s="139"/>
      <c r="C26" s="143" t="s">
        <v>1596</v>
      </c>
      <c r="D26" s="1107" t="s">
        <v>1601</v>
      </c>
      <c r="E26" s="1107"/>
      <c r="F26" s="1107"/>
      <c r="G26" s="1107"/>
      <c r="H26" s="1107"/>
      <c r="I26" s="1107"/>
      <c r="J26" s="1107"/>
      <c r="K26" s="1107"/>
      <c r="L26" s="1107"/>
      <c r="M26" s="1107"/>
      <c r="N26" s="1107"/>
      <c r="O26" s="1107"/>
      <c r="P26" s="1107"/>
      <c r="Q26" s="1107"/>
      <c r="R26" s="1107"/>
      <c r="S26" s="1107"/>
      <c r="T26" s="1107"/>
      <c r="U26" s="1107"/>
      <c r="V26" s="1107"/>
      <c r="W26" s="1107"/>
      <c r="X26" s="1107"/>
      <c r="Y26" s="1107"/>
      <c r="Z26" s="1107"/>
      <c r="AA26" s="1107"/>
      <c r="AB26" s="140"/>
    </row>
    <row r="27" spans="2:28" ht="15" customHeight="1">
      <c r="B27" s="139"/>
      <c r="D27" s="1107"/>
      <c r="E27" s="1107"/>
      <c r="F27" s="1107"/>
      <c r="G27" s="1107"/>
      <c r="H27" s="1107"/>
      <c r="I27" s="1107"/>
      <c r="J27" s="1107"/>
      <c r="K27" s="1107"/>
      <c r="L27" s="1107"/>
      <c r="M27" s="1107"/>
      <c r="N27" s="1107"/>
      <c r="O27" s="1107"/>
      <c r="P27" s="1107"/>
      <c r="Q27" s="1107"/>
      <c r="R27" s="1107"/>
      <c r="S27" s="1107"/>
      <c r="T27" s="1107"/>
      <c r="U27" s="1107"/>
      <c r="V27" s="1107"/>
      <c r="W27" s="1107"/>
      <c r="X27" s="1107"/>
      <c r="Y27" s="1107"/>
      <c r="Z27" s="1107"/>
      <c r="AA27" s="1107"/>
      <c r="AB27" s="140"/>
    </row>
    <row r="28" spans="2:28" ht="15" customHeight="1" thickBot="1">
      <c r="B28" s="139"/>
      <c r="D28" s="1107"/>
      <c r="E28" s="1107"/>
      <c r="F28" s="1107"/>
      <c r="G28" s="1107"/>
      <c r="H28" s="1107"/>
      <c r="I28" s="1107"/>
      <c r="J28" s="1107"/>
      <c r="K28" s="1107"/>
      <c r="L28" s="1107"/>
      <c r="M28" s="1107"/>
      <c r="N28" s="1107"/>
      <c r="O28" s="1107"/>
      <c r="P28" s="1107"/>
      <c r="Q28" s="1107"/>
      <c r="R28" s="1107"/>
      <c r="S28" s="1107"/>
      <c r="T28" s="1107"/>
      <c r="U28" s="1107"/>
      <c r="V28" s="1107"/>
      <c r="W28" s="1107"/>
      <c r="X28" s="1107"/>
      <c r="Y28" s="1107"/>
      <c r="Z28" s="1107"/>
      <c r="AA28" s="1107"/>
      <c r="AB28" s="140"/>
    </row>
    <row r="29" spans="2:28" ht="15" customHeight="1" thickBot="1">
      <c r="B29" s="139"/>
      <c r="C29" s="143"/>
      <c r="D29" s="1096" t="s">
        <v>1599</v>
      </c>
      <c r="E29" s="1097"/>
      <c r="F29" s="1097"/>
      <c r="G29" s="1097"/>
      <c r="H29" s="1097"/>
      <c r="I29" s="1097"/>
      <c r="J29" s="1097"/>
      <c r="K29" s="1097"/>
      <c r="L29" s="1097"/>
      <c r="M29" s="1097"/>
      <c r="N29" s="1097"/>
      <c r="O29" s="1097"/>
      <c r="P29" s="1097"/>
      <c r="Q29" s="1097"/>
      <c r="R29" s="1097"/>
      <c r="S29" s="1097"/>
      <c r="T29" s="1097"/>
      <c r="U29" s="1097"/>
      <c r="V29" s="1097"/>
      <c r="W29" s="1097"/>
      <c r="X29" s="1097"/>
      <c r="Y29" s="1097"/>
      <c r="Z29" s="1097"/>
      <c r="AA29" s="1097"/>
      <c r="AB29" s="140"/>
    </row>
    <row r="30" spans="2:28" ht="15" customHeight="1">
      <c r="B30" s="139"/>
      <c r="D30" s="1097"/>
      <c r="E30" s="1097"/>
      <c r="F30" s="1097"/>
      <c r="G30" s="1097"/>
      <c r="H30" s="1097"/>
      <c r="I30" s="1097"/>
      <c r="J30" s="1097"/>
      <c r="K30" s="1097"/>
      <c r="L30" s="1097"/>
      <c r="M30" s="1097"/>
      <c r="N30" s="1097"/>
      <c r="O30" s="1097"/>
      <c r="P30" s="1097"/>
      <c r="Q30" s="1097"/>
      <c r="R30" s="1097"/>
      <c r="S30" s="1097"/>
      <c r="T30" s="1097"/>
      <c r="U30" s="1097"/>
      <c r="V30" s="1097"/>
      <c r="W30" s="1097"/>
      <c r="X30" s="1097"/>
      <c r="Y30" s="1097"/>
      <c r="Z30" s="1097"/>
      <c r="AA30" s="1097"/>
      <c r="AB30" s="140"/>
    </row>
    <row r="31" spans="2:28" ht="15" customHeight="1">
      <c r="B31" s="139"/>
      <c r="D31" s="1097"/>
      <c r="E31" s="1097"/>
      <c r="F31" s="1097"/>
      <c r="G31" s="1097"/>
      <c r="H31" s="1097"/>
      <c r="I31" s="1097"/>
      <c r="J31" s="1097"/>
      <c r="K31" s="1097"/>
      <c r="L31" s="1097"/>
      <c r="M31" s="1097"/>
      <c r="N31" s="1097"/>
      <c r="O31" s="1097"/>
      <c r="P31" s="1097"/>
      <c r="Q31" s="1097"/>
      <c r="R31" s="1097"/>
      <c r="S31" s="1097"/>
      <c r="T31" s="1097"/>
      <c r="U31" s="1097"/>
      <c r="V31" s="1097"/>
      <c r="W31" s="1097"/>
      <c r="X31" s="1097"/>
      <c r="Y31" s="1097"/>
      <c r="Z31" s="1097"/>
      <c r="AA31" s="1097"/>
      <c r="AB31" s="140"/>
    </row>
    <row r="32" spans="2:28" ht="15" customHeight="1">
      <c r="B32" s="139"/>
      <c r="D32" s="1097"/>
      <c r="E32" s="1097"/>
      <c r="F32" s="1097"/>
      <c r="G32" s="1097"/>
      <c r="H32" s="1097"/>
      <c r="I32" s="1097"/>
      <c r="J32" s="1097"/>
      <c r="K32" s="1097"/>
      <c r="L32" s="1097"/>
      <c r="M32" s="1097"/>
      <c r="N32" s="1097"/>
      <c r="O32" s="1097"/>
      <c r="P32" s="1097"/>
      <c r="Q32" s="1097"/>
      <c r="R32" s="1097"/>
      <c r="S32" s="1097"/>
      <c r="T32" s="1097"/>
      <c r="U32" s="1097"/>
      <c r="V32" s="1097"/>
      <c r="W32" s="1097"/>
      <c r="X32" s="1097"/>
      <c r="Y32" s="1097"/>
      <c r="Z32" s="1097"/>
      <c r="AA32" s="1097"/>
      <c r="AB32" s="140"/>
    </row>
    <row r="33" spans="2:28" ht="15" customHeight="1">
      <c r="B33" s="139"/>
      <c r="C33" s="144"/>
      <c r="D33" s="1097"/>
      <c r="E33" s="1097"/>
      <c r="F33" s="1097"/>
      <c r="G33" s="1097"/>
      <c r="H33" s="1097"/>
      <c r="I33" s="1097"/>
      <c r="J33" s="1097"/>
      <c r="K33" s="1097"/>
      <c r="L33" s="1097"/>
      <c r="M33" s="1097"/>
      <c r="N33" s="1097"/>
      <c r="O33" s="1097"/>
      <c r="P33" s="1097"/>
      <c r="Q33" s="1097"/>
      <c r="R33" s="1097"/>
      <c r="S33" s="1097"/>
      <c r="T33" s="1097"/>
      <c r="U33" s="1097"/>
      <c r="V33" s="1097"/>
      <c r="W33" s="1097"/>
      <c r="X33" s="1097"/>
      <c r="Y33" s="1097"/>
      <c r="Z33" s="1097"/>
      <c r="AA33" s="1097"/>
      <c r="AB33" s="140"/>
    </row>
    <row r="34" spans="2:28" ht="15" customHeight="1" thickBot="1">
      <c r="B34" s="139"/>
      <c r="D34" s="1097"/>
      <c r="E34" s="1097"/>
      <c r="F34" s="1097"/>
      <c r="G34" s="1097"/>
      <c r="H34" s="1097"/>
      <c r="I34" s="1097"/>
      <c r="J34" s="1097"/>
      <c r="K34" s="1097"/>
      <c r="L34" s="1097"/>
      <c r="M34" s="1097"/>
      <c r="N34" s="1097"/>
      <c r="O34" s="1097"/>
      <c r="P34" s="1097"/>
      <c r="Q34" s="1097"/>
      <c r="R34" s="1097"/>
      <c r="S34" s="1097"/>
      <c r="T34" s="1097"/>
      <c r="U34" s="1097"/>
      <c r="V34" s="1097"/>
      <c r="W34" s="1097"/>
      <c r="X34" s="1097"/>
      <c r="Y34" s="1097"/>
      <c r="Z34" s="1097"/>
      <c r="AA34" s="1097"/>
      <c r="AB34" s="140"/>
    </row>
    <row r="35" spans="2:28" ht="15" customHeight="1" thickBot="1">
      <c r="B35" s="139"/>
      <c r="C35" s="143"/>
      <c r="D35" s="1091" t="s">
        <v>1600</v>
      </c>
      <c r="E35" s="1091"/>
      <c r="F35" s="1091"/>
      <c r="G35" s="1091"/>
      <c r="H35" s="1091"/>
      <c r="I35" s="1091"/>
      <c r="J35" s="1091"/>
      <c r="K35" s="1091"/>
      <c r="L35" s="1091"/>
      <c r="M35" s="1091"/>
      <c r="N35" s="1091"/>
      <c r="O35" s="1091"/>
      <c r="P35" s="1091"/>
      <c r="Q35" s="1091"/>
      <c r="R35" s="1091"/>
      <c r="S35" s="1091"/>
      <c r="T35" s="1091"/>
      <c r="U35" s="1091"/>
      <c r="V35" s="1091"/>
      <c r="W35" s="1091"/>
      <c r="X35" s="1091"/>
      <c r="Y35" s="1091"/>
      <c r="Z35" s="1091"/>
      <c r="AA35" s="1091"/>
      <c r="AB35" s="140"/>
    </row>
    <row r="36" spans="2:28" ht="15" customHeight="1">
      <c r="B36" s="139"/>
      <c r="D36" s="1091"/>
      <c r="E36" s="1091"/>
      <c r="F36" s="1091"/>
      <c r="G36" s="1091"/>
      <c r="H36" s="1091"/>
      <c r="I36" s="1091"/>
      <c r="J36" s="1091"/>
      <c r="K36" s="1091"/>
      <c r="L36" s="1091"/>
      <c r="M36" s="1091"/>
      <c r="N36" s="1091"/>
      <c r="O36" s="1091"/>
      <c r="P36" s="1091"/>
      <c r="Q36" s="1091"/>
      <c r="R36" s="1091"/>
      <c r="S36" s="1091"/>
      <c r="T36" s="1091"/>
      <c r="U36" s="1091"/>
      <c r="V36" s="1091"/>
      <c r="W36" s="1091"/>
      <c r="X36" s="1091"/>
      <c r="Y36" s="1091"/>
      <c r="Z36" s="1091"/>
      <c r="AA36" s="1091"/>
      <c r="AB36" s="140"/>
    </row>
    <row r="37" spans="2:28" ht="15" customHeight="1">
      <c r="B37" s="139"/>
      <c r="D37" s="1091"/>
      <c r="E37" s="1091"/>
      <c r="F37" s="1091"/>
      <c r="G37" s="1091"/>
      <c r="H37" s="1091"/>
      <c r="I37" s="1091"/>
      <c r="J37" s="1091"/>
      <c r="K37" s="1091"/>
      <c r="L37" s="1091"/>
      <c r="M37" s="1091"/>
      <c r="N37" s="1091"/>
      <c r="O37" s="1091"/>
      <c r="P37" s="1091"/>
      <c r="Q37" s="1091"/>
      <c r="R37" s="1091"/>
      <c r="S37" s="1091"/>
      <c r="T37" s="1091"/>
      <c r="U37" s="1091"/>
      <c r="V37" s="1091"/>
      <c r="W37" s="1091"/>
      <c r="X37" s="1091"/>
      <c r="Y37" s="1091"/>
      <c r="Z37" s="1091"/>
      <c r="AA37" s="1091"/>
      <c r="AB37" s="140"/>
    </row>
    <row r="38" spans="2:28" ht="15" customHeight="1" thickBot="1">
      <c r="B38" s="139"/>
      <c r="D38" s="1091"/>
      <c r="E38" s="1091"/>
      <c r="F38" s="1091"/>
      <c r="G38" s="1091"/>
      <c r="H38" s="1091"/>
      <c r="I38" s="1091"/>
      <c r="J38" s="1091"/>
      <c r="K38" s="1091"/>
      <c r="L38" s="1091"/>
      <c r="M38" s="1091"/>
      <c r="N38" s="1091"/>
      <c r="O38" s="1091"/>
      <c r="P38" s="1091"/>
      <c r="Q38" s="1091"/>
      <c r="R38" s="1091"/>
      <c r="S38" s="1091"/>
      <c r="T38" s="1091"/>
      <c r="U38" s="1091"/>
      <c r="V38" s="1091"/>
      <c r="W38" s="1091"/>
      <c r="X38" s="1091"/>
      <c r="Y38" s="1091"/>
      <c r="Z38" s="1091"/>
      <c r="AA38" s="1091"/>
      <c r="AB38" s="140"/>
    </row>
    <row r="39" spans="2:28" ht="15" customHeight="1" thickBot="1">
      <c r="B39" s="139"/>
      <c r="C39" s="143"/>
      <c r="D39" s="1091" t="s">
        <v>2179</v>
      </c>
      <c r="E39" s="1091"/>
      <c r="F39" s="1091"/>
      <c r="G39" s="1091"/>
      <c r="H39" s="1091"/>
      <c r="I39" s="1091"/>
      <c r="J39" s="1091"/>
      <c r="K39" s="1091"/>
      <c r="L39" s="1091"/>
      <c r="M39" s="1091"/>
      <c r="N39" s="1091"/>
      <c r="O39" s="1091"/>
      <c r="P39" s="1091"/>
      <c r="Q39" s="1091"/>
      <c r="R39" s="1091"/>
      <c r="S39" s="1091"/>
      <c r="T39" s="1091"/>
      <c r="U39" s="1091"/>
      <c r="V39" s="1091"/>
      <c r="W39" s="1091"/>
      <c r="X39" s="1091"/>
      <c r="Y39" s="1091"/>
      <c r="Z39" s="1091"/>
      <c r="AA39" s="1091"/>
      <c r="AB39" s="140"/>
    </row>
    <row r="40" spans="2:28" ht="15" customHeight="1">
      <c r="B40" s="139"/>
      <c r="D40" s="1091"/>
      <c r="E40" s="1091"/>
      <c r="F40" s="1091"/>
      <c r="G40" s="1091"/>
      <c r="H40" s="1091"/>
      <c r="I40" s="1091"/>
      <c r="J40" s="1091"/>
      <c r="K40" s="1091"/>
      <c r="L40" s="1091"/>
      <c r="M40" s="1091"/>
      <c r="N40" s="1091"/>
      <c r="O40" s="1091"/>
      <c r="P40" s="1091"/>
      <c r="Q40" s="1091"/>
      <c r="R40" s="1091"/>
      <c r="S40" s="1091"/>
      <c r="T40" s="1091"/>
      <c r="U40" s="1091"/>
      <c r="V40" s="1091"/>
      <c r="W40" s="1091"/>
      <c r="X40" s="1091"/>
      <c r="Y40" s="1091"/>
      <c r="Z40" s="1091"/>
      <c r="AA40" s="1091"/>
      <c r="AB40" s="140"/>
    </row>
    <row r="41" spans="2:28" ht="15" customHeight="1">
      <c r="B41" s="139"/>
      <c r="D41" s="1091"/>
      <c r="E41" s="1091"/>
      <c r="F41" s="1091"/>
      <c r="G41" s="1091"/>
      <c r="H41" s="1091"/>
      <c r="I41" s="1091"/>
      <c r="J41" s="1091"/>
      <c r="K41" s="1091"/>
      <c r="L41" s="1091"/>
      <c r="M41" s="1091"/>
      <c r="N41" s="1091"/>
      <c r="O41" s="1091"/>
      <c r="P41" s="1091"/>
      <c r="Q41" s="1091"/>
      <c r="R41" s="1091"/>
      <c r="S41" s="1091"/>
      <c r="T41" s="1091"/>
      <c r="U41" s="1091"/>
      <c r="V41" s="1091"/>
      <c r="W41" s="1091"/>
      <c r="X41" s="1091"/>
      <c r="Y41" s="1091"/>
      <c r="Z41" s="1091"/>
      <c r="AA41" s="1091"/>
      <c r="AB41" s="140"/>
    </row>
    <row r="42" spans="2:28" ht="15" customHeight="1" thickBot="1">
      <c r="B42" s="139"/>
      <c r="D42" s="1091"/>
      <c r="E42" s="1091"/>
      <c r="F42" s="1091"/>
      <c r="G42" s="1091"/>
      <c r="H42" s="1091"/>
      <c r="I42" s="1091"/>
      <c r="J42" s="1091"/>
      <c r="K42" s="1091"/>
      <c r="L42" s="1091"/>
      <c r="M42" s="1091"/>
      <c r="N42" s="1091"/>
      <c r="O42" s="1091"/>
      <c r="P42" s="1091"/>
      <c r="Q42" s="1091"/>
      <c r="R42" s="1091"/>
      <c r="S42" s="1091"/>
      <c r="T42" s="1091"/>
      <c r="U42" s="1091"/>
      <c r="V42" s="1091"/>
      <c r="W42" s="1091"/>
      <c r="X42" s="1091"/>
      <c r="Y42" s="1091"/>
      <c r="Z42" s="1091"/>
      <c r="AA42" s="1091"/>
      <c r="AB42" s="140"/>
    </row>
    <row r="43" spans="2:28" ht="15" customHeight="1" thickBot="1">
      <c r="B43" s="139"/>
      <c r="C43" s="143"/>
      <c r="D43" s="1091" t="s">
        <v>1602</v>
      </c>
      <c r="E43" s="1091"/>
      <c r="F43" s="1091"/>
      <c r="G43" s="1091"/>
      <c r="H43" s="1091"/>
      <c r="I43" s="1091"/>
      <c r="J43" s="1091"/>
      <c r="K43" s="1091"/>
      <c r="L43" s="1091"/>
      <c r="M43" s="1091"/>
      <c r="N43" s="1091"/>
      <c r="O43" s="1091"/>
      <c r="P43" s="1091"/>
      <c r="Q43" s="1091"/>
      <c r="R43" s="1091"/>
      <c r="S43" s="1091"/>
      <c r="T43" s="1091"/>
      <c r="U43" s="1091"/>
      <c r="V43" s="1091"/>
      <c r="W43" s="1091"/>
      <c r="X43" s="1091"/>
      <c r="Y43" s="1091"/>
      <c r="Z43" s="1091"/>
      <c r="AA43" s="1091"/>
      <c r="AB43" s="140"/>
    </row>
    <row r="44" spans="2:28" ht="15" customHeight="1">
      <c r="B44" s="139"/>
      <c r="D44" s="1091"/>
      <c r="E44" s="1091"/>
      <c r="F44" s="1091"/>
      <c r="G44" s="1091"/>
      <c r="H44" s="1091"/>
      <c r="I44" s="1091"/>
      <c r="J44" s="1091"/>
      <c r="K44" s="1091"/>
      <c r="L44" s="1091"/>
      <c r="M44" s="1091"/>
      <c r="N44" s="1091"/>
      <c r="O44" s="1091"/>
      <c r="P44" s="1091"/>
      <c r="Q44" s="1091"/>
      <c r="R44" s="1091"/>
      <c r="S44" s="1091"/>
      <c r="T44" s="1091"/>
      <c r="U44" s="1091"/>
      <c r="V44" s="1091"/>
      <c r="W44" s="1091"/>
      <c r="X44" s="1091"/>
      <c r="Y44" s="1091"/>
      <c r="Z44" s="1091"/>
      <c r="AA44" s="1091"/>
      <c r="AB44" s="140"/>
    </row>
    <row r="45" spans="2:28" ht="15" customHeight="1">
      <c r="B45" s="139"/>
      <c r="D45" s="1091"/>
      <c r="E45" s="1091"/>
      <c r="F45" s="1091"/>
      <c r="G45" s="1091"/>
      <c r="H45" s="1091"/>
      <c r="I45" s="1091"/>
      <c r="J45" s="1091"/>
      <c r="K45" s="1091"/>
      <c r="L45" s="1091"/>
      <c r="M45" s="1091"/>
      <c r="N45" s="1091"/>
      <c r="O45" s="1091"/>
      <c r="P45" s="1091"/>
      <c r="Q45" s="1091"/>
      <c r="R45" s="1091"/>
      <c r="S45" s="1091"/>
      <c r="T45" s="1091"/>
      <c r="U45" s="1091"/>
      <c r="V45" s="1091"/>
      <c r="W45" s="1091"/>
      <c r="X45" s="1091"/>
      <c r="Y45" s="1091"/>
      <c r="Z45" s="1091"/>
      <c r="AA45" s="1091"/>
      <c r="AB45" s="140"/>
    </row>
    <row r="46" spans="2:28" ht="15" customHeight="1">
      <c r="B46" s="139"/>
      <c r="D46" s="1091"/>
      <c r="E46" s="1091"/>
      <c r="F46" s="1091"/>
      <c r="G46" s="1091"/>
      <c r="H46" s="1091"/>
      <c r="I46" s="1091"/>
      <c r="J46" s="1091"/>
      <c r="K46" s="1091"/>
      <c r="L46" s="1091"/>
      <c r="M46" s="1091"/>
      <c r="N46" s="1091"/>
      <c r="O46" s="1091"/>
      <c r="P46" s="1091"/>
      <c r="Q46" s="1091"/>
      <c r="R46" s="1091"/>
      <c r="S46" s="1091"/>
      <c r="T46" s="1091"/>
      <c r="U46" s="1091"/>
      <c r="V46" s="1091"/>
      <c r="W46" s="1091"/>
      <c r="X46" s="1091"/>
      <c r="Y46" s="1091"/>
      <c r="Z46" s="1091"/>
      <c r="AA46" s="1091"/>
      <c r="AB46" s="140"/>
    </row>
    <row r="47" spans="2:28" ht="20.100000000000001" customHeight="1">
      <c r="B47" s="139"/>
      <c r="C47" s="98" t="s">
        <v>1604</v>
      </c>
      <c r="D47" s="145"/>
      <c r="E47" s="1091" t="str">
        <f>+C8</f>
        <v>BARRANTES CHAVES GERARDO</v>
      </c>
      <c r="F47" s="1091"/>
      <c r="G47" s="1091"/>
      <c r="H47" s="1091"/>
      <c r="I47" s="1091"/>
      <c r="J47" s="1091"/>
      <c r="K47" s="1091"/>
      <c r="L47" s="1091"/>
      <c r="M47" s="1091"/>
      <c r="N47" s="1095" t="str">
        <f>+'[5]TOMA DATOS'!G30</f>
        <v>María Cecilia Prendas Martínez</v>
      </c>
      <c r="O47" s="1095"/>
      <c r="P47" s="1095"/>
      <c r="Q47" s="1095"/>
      <c r="R47" s="1095"/>
      <c r="S47" s="1095"/>
      <c r="T47" s="1095"/>
      <c r="U47" s="1095"/>
      <c r="V47" s="1095"/>
      <c r="W47" s="1095"/>
      <c r="X47" s="1095"/>
      <c r="Y47" s="1095"/>
      <c r="Z47" s="1095"/>
      <c r="AA47" s="1095"/>
      <c r="AB47" s="140"/>
    </row>
    <row r="48" spans="2:28" ht="15" customHeight="1">
      <c r="B48" s="139"/>
      <c r="C48" s="98" t="s">
        <v>1606</v>
      </c>
      <c r="E48" s="1091" t="s">
        <v>1607</v>
      </c>
      <c r="F48" s="1091"/>
      <c r="G48" s="1091"/>
      <c r="H48" s="1091"/>
      <c r="I48" s="1091"/>
      <c r="J48" s="1091"/>
      <c r="K48" s="1091"/>
      <c r="L48" s="1091"/>
      <c r="M48" s="1091"/>
      <c r="N48" s="1095" t="s">
        <v>2180</v>
      </c>
      <c r="O48" s="1095"/>
      <c r="P48" s="1095"/>
      <c r="Q48" s="1095"/>
      <c r="R48" s="1095"/>
      <c r="S48" s="1095"/>
      <c r="T48" s="1095"/>
      <c r="U48" s="1095"/>
      <c r="V48" s="1095"/>
      <c r="W48" s="1095"/>
      <c r="X48" s="1095"/>
      <c r="Y48" s="1095"/>
      <c r="Z48" s="1095"/>
      <c r="AA48" s="1095"/>
      <c r="AB48" s="140"/>
    </row>
    <row r="49" spans="2:28" ht="15" customHeight="1">
      <c r="B49" s="139"/>
      <c r="E49" s="1091"/>
      <c r="F49" s="1091"/>
      <c r="G49" s="1091"/>
      <c r="H49" s="1091"/>
      <c r="I49" s="1091"/>
      <c r="J49" s="1091"/>
      <c r="K49" s="1091"/>
      <c r="L49" s="1091"/>
      <c r="M49" s="1091"/>
      <c r="N49" s="1028" t="s">
        <v>1610</v>
      </c>
      <c r="O49" s="1028"/>
      <c r="P49" s="1028"/>
      <c r="Q49" s="1028"/>
      <c r="R49" s="1028"/>
      <c r="S49" s="1028"/>
      <c r="T49" s="1028"/>
      <c r="U49" s="1028"/>
      <c r="V49" s="1028"/>
      <c r="W49" s="1028"/>
      <c r="X49" s="1028"/>
      <c r="Y49" s="1028"/>
      <c r="Z49" s="1028"/>
      <c r="AA49" s="1028"/>
      <c r="AB49" s="140"/>
    </row>
    <row r="50" spans="2:28" ht="15" customHeight="1" thickBot="1">
      <c r="B50" s="139"/>
      <c r="E50" s="1091"/>
      <c r="F50" s="1091"/>
      <c r="G50" s="1091"/>
      <c r="H50" s="1091"/>
      <c r="I50" s="1091"/>
      <c r="J50" s="1091"/>
      <c r="K50" s="1091"/>
      <c r="L50" s="1091"/>
      <c r="M50" s="1091"/>
      <c r="AB50" s="140"/>
    </row>
    <row r="51" spans="2:28" ht="15" customHeight="1" thickBot="1">
      <c r="B51" s="146"/>
      <c r="C51" s="147"/>
      <c r="D51" s="148"/>
      <c r="E51" s="148"/>
      <c r="F51" s="148"/>
      <c r="G51" s="148"/>
      <c r="H51" s="148"/>
      <c r="I51" s="148"/>
      <c r="J51" s="148"/>
      <c r="K51" s="148"/>
      <c r="L51" s="148"/>
      <c r="M51" s="148"/>
      <c r="N51" s="1092" t="s">
        <v>1611</v>
      </c>
      <c r="O51" s="1093"/>
      <c r="P51" s="1093"/>
      <c r="Q51" s="1093"/>
      <c r="R51" s="1093"/>
      <c r="S51" s="1093"/>
      <c r="T51" s="1093"/>
      <c r="U51" s="1093"/>
      <c r="V51" s="1093"/>
      <c r="W51" s="1093"/>
      <c r="X51" s="1093"/>
      <c r="Y51" s="1093"/>
      <c r="Z51" s="1093"/>
      <c r="AA51" s="1093"/>
      <c r="AB51" s="1094"/>
    </row>
  </sheetData>
  <protectedRanges>
    <protectedRange sqref="M6:N6 C24 C26 C29 C33 C35 C39 C43" name="Rango1"/>
  </protectedRanges>
  <mergeCells count="39">
    <mergeCell ref="C3:Z3"/>
    <mergeCell ref="C4:Z4"/>
    <mergeCell ref="C5:Z5"/>
    <mergeCell ref="C6:J6"/>
    <mergeCell ref="K6:L6"/>
    <mergeCell ref="M6:N6"/>
    <mergeCell ref="P6:Q6"/>
    <mergeCell ref="R6:AA6"/>
    <mergeCell ref="C14:G14"/>
    <mergeCell ref="I14:AA14"/>
    <mergeCell ref="C15:G15"/>
    <mergeCell ref="I15:AA15"/>
    <mergeCell ref="C8:P8"/>
    <mergeCell ref="T8:X8"/>
    <mergeCell ref="L9:Z9"/>
    <mergeCell ref="F10:J10"/>
    <mergeCell ref="D29:AA34"/>
    <mergeCell ref="C16:G16"/>
    <mergeCell ref="I16:AA16"/>
    <mergeCell ref="C17:G17"/>
    <mergeCell ref="I17:AA17"/>
    <mergeCell ref="C18:G18"/>
    <mergeCell ref="I18:AA18"/>
    <mergeCell ref="C21:F21"/>
    <mergeCell ref="G21:I21"/>
    <mergeCell ref="J21:AA21"/>
    <mergeCell ref="D24:AA25"/>
    <mergeCell ref="D26:AA28"/>
    <mergeCell ref="E49:M49"/>
    <mergeCell ref="N49:AA49"/>
    <mergeCell ref="E50:M50"/>
    <mergeCell ref="N51:AB51"/>
    <mergeCell ref="D35:AA38"/>
    <mergeCell ref="D39:AA42"/>
    <mergeCell ref="D43:AA46"/>
    <mergeCell ref="E47:M47"/>
    <mergeCell ref="N47:AA47"/>
    <mergeCell ref="E48:M48"/>
    <mergeCell ref="N48:AA48"/>
  </mergeCells>
  <printOptions horizontalCentered="1"/>
  <pageMargins left="0.19685039370078741" right="0" top="0.39370078740157483" bottom="0.39370078740157483" header="0.19685039370078741" footer="0"/>
  <pageSetup scale="95" orientation="portrait" verticalDpi="300" r:id="rId1"/>
  <headerFooter alignWithMargins="0">
    <oddHeader>&amp;LRESOLUCIÓN: &amp;F &amp;N</odd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AB58"/>
  <sheetViews>
    <sheetView zoomScale="93" zoomScaleNormal="93" workbookViewId="0">
      <selection activeCell="B1" sqref="B1:AD1"/>
    </sheetView>
  </sheetViews>
  <sheetFormatPr baseColWidth="10" defaultColWidth="3.7109375" defaultRowHeight="15" customHeight="1"/>
  <cols>
    <col min="1" max="1" width="3.7109375" style="85"/>
    <col min="2" max="2" width="3.7109375" style="85" customWidth="1"/>
    <col min="3" max="3" width="3.7109375" style="98" customWidth="1"/>
    <col min="4" max="7" width="3.7109375" style="85" customWidth="1"/>
    <col min="8" max="8" width="8.7109375" style="85" customWidth="1"/>
    <col min="9" max="10" width="3.7109375" style="85" customWidth="1"/>
    <col min="11" max="257" width="3.7109375" style="85"/>
    <col min="258" max="266" width="3.7109375" style="85" customWidth="1"/>
    <col min="267" max="513" width="3.7109375" style="85"/>
    <col min="514" max="522" width="3.7109375" style="85" customWidth="1"/>
    <col min="523" max="769" width="3.7109375" style="85"/>
    <col min="770" max="778" width="3.7109375" style="85" customWidth="1"/>
    <col min="779" max="1025" width="3.7109375" style="85"/>
    <col min="1026" max="1034" width="3.7109375" style="85" customWidth="1"/>
    <col min="1035" max="1281" width="3.7109375" style="85"/>
    <col min="1282" max="1290" width="3.7109375" style="85" customWidth="1"/>
    <col min="1291" max="1537" width="3.7109375" style="85"/>
    <col min="1538" max="1546" width="3.7109375" style="85" customWidth="1"/>
    <col min="1547" max="1793" width="3.7109375" style="85"/>
    <col min="1794" max="1802" width="3.7109375" style="85" customWidth="1"/>
    <col min="1803" max="2049" width="3.7109375" style="85"/>
    <col min="2050" max="2058" width="3.7109375" style="85" customWidth="1"/>
    <col min="2059" max="2305" width="3.7109375" style="85"/>
    <col min="2306" max="2314" width="3.7109375" style="85" customWidth="1"/>
    <col min="2315" max="2561" width="3.7109375" style="85"/>
    <col min="2562" max="2570" width="3.7109375" style="85" customWidth="1"/>
    <col min="2571" max="2817" width="3.7109375" style="85"/>
    <col min="2818" max="2826" width="3.7109375" style="85" customWidth="1"/>
    <col min="2827" max="3073" width="3.7109375" style="85"/>
    <col min="3074" max="3082" width="3.7109375" style="85" customWidth="1"/>
    <col min="3083" max="3329" width="3.7109375" style="85"/>
    <col min="3330" max="3338" width="3.7109375" style="85" customWidth="1"/>
    <col min="3339" max="3585" width="3.7109375" style="85"/>
    <col min="3586" max="3594" width="3.7109375" style="85" customWidth="1"/>
    <col min="3595" max="3841" width="3.7109375" style="85"/>
    <col min="3842" max="3850" width="3.7109375" style="85" customWidth="1"/>
    <col min="3851" max="4097" width="3.7109375" style="85"/>
    <col min="4098" max="4106" width="3.7109375" style="85" customWidth="1"/>
    <col min="4107" max="4353" width="3.7109375" style="85"/>
    <col min="4354" max="4362" width="3.7109375" style="85" customWidth="1"/>
    <col min="4363" max="4609" width="3.7109375" style="85"/>
    <col min="4610" max="4618" width="3.7109375" style="85" customWidth="1"/>
    <col min="4619" max="4865" width="3.7109375" style="85"/>
    <col min="4866" max="4874" width="3.7109375" style="85" customWidth="1"/>
    <col min="4875" max="5121" width="3.7109375" style="85"/>
    <col min="5122" max="5130" width="3.7109375" style="85" customWidth="1"/>
    <col min="5131" max="5377" width="3.7109375" style="85"/>
    <col min="5378" max="5386" width="3.7109375" style="85" customWidth="1"/>
    <col min="5387" max="5633" width="3.7109375" style="85"/>
    <col min="5634" max="5642" width="3.7109375" style="85" customWidth="1"/>
    <col min="5643" max="5889" width="3.7109375" style="85"/>
    <col min="5890" max="5898" width="3.7109375" style="85" customWidth="1"/>
    <col min="5899" max="6145" width="3.7109375" style="85"/>
    <col min="6146" max="6154" width="3.7109375" style="85" customWidth="1"/>
    <col min="6155" max="6401" width="3.7109375" style="85"/>
    <col min="6402" max="6410" width="3.7109375" style="85" customWidth="1"/>
    <col min="6411" max="6657" width="3.7109375" style="85"/>
    <col min="6658" max="6666" width="3.7109375" style="85" customWidth="1"/>
    <col min="6667" max="6913" width="3.7109375" style="85"/>
    <col min="6914" max="6922" width="3.7109375" style="85" customWidth="1"/>
    <col min="6923" max="7169" width="3.7109375" style="85"/>
    <col min="7170" max="7178" width="3.7109375" style="85" customWidth="1"/>
    <col min="7179" max="7425" width="3.7109375" style="85"/>
    <col min="7426" max="7434" width="3.7109375" style="85" customWidth="1"/>
    <col min="7435" max="7681" width="3.7109375" style="85"/>
    <col min="7682" max="7690" width="3.7109375" style="85" customWidth="1"/>
    <col min="7691" max="7937" width="3.7109375" style="85"/>
    <col min="7938" max="7946" width="3.7109375" style="85" customWidth="1"/>
    <col min="7947" max="8193" width="3.7109375" style="85"/>
    <col min="8194" max="8202" width="3.7109375" style="85" customWidth="1"/>
    <col min="8203" max="8449" width="3.7109375" style="85"/>
    <col min="8450" max="8458" width="3.7109375" style="85" customWidth="1"/>
    <col min="8459" max="8705" width="3.7109375" style="85"/>
    <col min="8706" max="8714" width="3.7109375" style="85" customWidth="1"/>
    <col min="8715" max="8961" width="3.7109375" style="85"/>
    <col min="8962" max="8970" width="3.7109375" style="85" customWidth="1"/>
    <col min="8971" max="9217" width="3.7109375" style="85"/>
    <col min="9218" max="9226" width="3.7109375" style="85" customWidth="1"/>
    <col min="9227" max="9473" width="3.7109375" style="85"/>
    <col min="9474" max="9482" width="3.7109375" style="85" customWidth="1"/>
    <col min="9483" max="9729" width="3.7109375" style="85"/>
    <col min="9730" max="9738" width="3.7109375" style="85" customWidth="1"/>
    <col min="9739" max="9985" width="3.7109375" style="85"/>
    <col min="9986" max="9994" width="3.7109375" style="85" customWidth="1"/>
    <col min="9995" max="10241" width="3.7109375" style="85"/>
    <col min="10242" max="10250" width="3.7109375" style="85" customWidth="1"/>
    <col min="10251" max="10497" width="3.7109375" style="85"/>
    <col min="10498" max="10506" width="3.7109375" style="85" customWidth="1"/>
    <col min="10507" max="10753" width="3.7109375" style="85"/>
    <col min="10754" max="10762" width="3.7109375" style="85" customWidth="1"/>
    <col min="10763" max="11009" width="3.7109375" style="85"/>
    <col min="11010" max="11018" width="3.7109375" style="85" customWidth="1"/>
    <col min="11019" max="11265" width="3.7109375" style="85"/>
    <col min="11266" max="11274" width="3.7109375" style="85" customWidth="1"/>
    <col min="11275" max="11521" width="3.7109375" style="85"/>
    <col min="11522" max="11530" width="3.7109375" style="85" customWidth="1"/>
    <col min="11531" max="11777" width="3.7109375" style="85"/>
    <col min="11778" max="11786" width="3.7109375" style="85" customWidth="1"/>
    <col min="11787" max="12033" width="3.7109375" style="85"/>
    <col min="12034" max="12042" width="3.7109375" style="85" customWidth="1"/>
    <col min="12043" max="12289" width="3.7109375" style="85"/>
    <col min="12290" max="12298" width="3.7109375" style="85" customWidth="1"/>
    <col min="12299" max="12545" width="3.7109375" style="85"/>
    <col min="12546" max="12554" width="3.7109375" style="85" customWidth="1"/>
    <col min="12555" max="12801" width="3.7109375" style="85"/>
    <col min="12802" max="12810" width="3.7109375" style="85" customWidth="1"/>
    <col min="12811" max="13057" width="3.7109375" style="85"/>
    <col min="13058" max="13066" width="3.7109375" style="85" customWidth="1"/>
    <col min="13067" max="13313" width="3.7109375" style="85"/>
    <col min="13314" max="13322" width="3.7109375" style="85" customWidth="1"/>
    <col min="13323" max="13569" width="3.7109375" style="85"/>
    <col min="13570" max="13578" width="3.7109375" style="85" customWidth="1"/>
    <col min="13579" max="13825" width="3.7109375" style="85"/>
    <col min="13826" max="13834" width="3.7109375" style="85" customWidth="1"/>
    <col min="13835" max="14081" width="3.7109375" style="85"/>
    <col min="14082" max="14090" width="3.7109375" style="85" customWidth="1"/>
    <col min="14091" max="14337" width="3.7109375" style="85"/>
    <col min="14338" max="14346" width="3.7109375" style="85" customWidth="1"/>
    <col min="14347" max="14593" width="3.7109375" style="85"/>
    <col min="14594" max="14602" width="3.7109375" style="85" customWidth="1"/>
    <col min="14603" max="14849" width="3.7109375" style="85"/>
    <col min="14850" max="14858" width="3.7109375" style="85" customWidth="1"/>
    <col min="14859" max="15105" width="3.7109375" style="85"/>
    <col min="15106" max="15114" width="3.7109375" style="85" customWidth="1"/>
    <col min="15115" max="15361" width="3.7109375" style="85"/>
    <col min="15362" max="15370" width="3.7109375" style="85" customWidth="1"/>
    <col min="15371" max="15617" width="3.7109375" style="85"/>
    <col min="15618" max="15626" width="3.7109375" style="85" customWidth="1"/>
    <col min="15627" max="15873" width="3.7109375" style="85"/>
    <col min="15874" max="15882" width="3.7109375" style="85" customWidth="1"/>
    <col min="15883" max="16129" width="3.7109375" style="85"/>
    <col min="16130" max="16138" width="3.7109375" style="85" customWidth="1"/>
    <col min="16139" max="16384" width="3.7109375" style="85"/>
  </cols>
  <sheetData>
    <row r="1" spans="2:28" ht="4.5" customHeight="1" thickBot="1"/>
    <row r="2" spans="2:28" ht="15" customHeight="1">
      <c r="B2" s="135"/>
      <c r="C2" s="136"/>
      <c r="D2" s="137"/>
      <c r="E2" s="137"/>
      <c r="F2" s="137"/>
      <c r="G2" s="137"/>
      <c r="H2" s="137"/>
      <c r="I2" s="137"/>
      <c r="J2" s="137"/>
      <c r="K2" s="137"/>
      <c r="L2" s="137"/>
      <c r="M2" s="137"/>
      <c r="N2" s="137"/>
      <c r="O2" s="137"/>
      <c r="P2" s="137"/>
      <c r="Q2" s="137"/>
      <c r="R2" s="137"/>
      <c r="S2" s="137"/>
      <c r="T2" s="137"/>
      <c r="U2" s="137"/>
      <c r="V2" s="137"/>
      <c r="W2" s="137"/>
      <c r="X2" s="137"/>
      <c r="Y2" s="137"/>
      <c r="Z2" s="137"/>
      <c r="AA2" s="137"/>
      <c r="AB2" s="138"/>
    </row>
    <row r="3" spans="2:28" ht="15" customHeight="1">
      <c r="B3" s="139"/>
      <c r="C3" s="1109" t="s">
        <v>1353</v>
      </c>
      <c r="D3" s="1109"/>
      <c r="E3" s="1109"/>
      <c r="F3" s="1109"/>
      <c r="G3" s="1109"/>
      <c r="H3" s="1109"/>
      <c r="I3" s="1109"/>
      <c r="J3" s="1109"/>
      <c r="K3" s="1109"/>
      <c r="L3" s="1109"/>
      <c r="M3" s="1109"/>
      <c r="N3" s="1109"/>
      <c r="O3" s="1109"/>
      <c r="P3" s="1109"/>
      <c r="Q3" s="1109"/>
      <c r="R3" s="1109"/>
      <c r="S3" s="1109"/>
      <c r="T3" s="1109"/>
      <c r="U3" s="1109"/>
      <c r="V3" s="1109"/>
      <c r="W3" s="1109"/>
      <c r="X3" s="1109"/>
      <c r="Y3" s="1109"/>
      <c r="Z3" s="1109"/>
      <c r="AB3" s="140"/>
    </row>
    <row r="4" spans="2:28" ht="15" customHeight="1">
      <c r="B4" s="139"/>
      <c r="C4" s="774" t="s">
        <v>1538</v>
      </c>
      <c r="D4" s="774"/>
      <c r="E4" s="774"/>
      <c r="F4" s="774"/>
      <c r="G4" s="774"/>
      <c r="H4" s="774"/>
      <c r="I4" s="774"/>
      <c r="J4" s="774"/>
      <c r="K4" s="774"/>
      <c r="L4" s="774"/>
      <c r="M4" s="774"/>
      <c r="N4" s="774"/>
      <c r="O4" s="774"/>
      <c r="P4" s="774"/>
      <c r="Q4" s="774"/>
      <c r="R4" s="774"/>
      <c r="S4" s="774"/>
      <c r="T4" s="774"/>
      <c r="U4" s="774"/>
      <c r="V4" s="774"/>
      <c r="W4" s="774"/>
      <c r="X4" s="774"/>
      <c r="Y4" s="774"/>
      <c r="Z4" s="774"/>
      <c r="AB4" s="140"/>
    </row>
    <row r="5" spans="2:28" ht="15" customHeight="1">
      <c r="B5" s="139"/>
      <c r="C5" s="1110"/>
      <c r="D5" s="1110"/>
      <c r="E5" s="1110"/>
      <c r="F5" s="1110"/>
      <c r="G5" s="1110"/>
      <c r="H5" s="1110"/>
      <c r="I5" s="1110"/>
      <c r="J5" s="1110"/>
      <c r="K5" s="1110"/>
      <c r="L5" s="1110"/>
      <c r="M5" s="1110"/>
      <c r="N5" s="1110"/>
      <c r="O5" s="1110"/>
      <c r="P5" s="1110"/>
      <c r="Q5" s="1110"/>
      <c r="R5" s="1110"/>
      <c r="S5" s="1110"/>
      <c r="T5" s="1110"/>
      <c r="U5" s="1110"/>
      <c r="V5" s="1110"/>
      <c r="W5" s="1110"/>
      <c r="X5" s="1110"/>
      <c r="Y5" s="1110"/>
      <c r="Z5" s="1110"/>
      <c r="AB5" s="140"/>
    </row>
    <row r="6" spans="2:28" ht="15" customHeight="1">
      <c r="B6" s="139"/>
      <c r="C6" s="1111"/>
      <c r="D6" s="1111"/>
      <c r="E6" s="1111"/>
      <c r="F6" s="1111"/>
      <c r="G6" s="1111"/>
      <c r="H6" s="1111"/>
      <c r="I6" s="1111"/>
      <c r="J6" s="1111"/>
      <c r="K6" s="1112"/>
      <c r="L6" s="1112"/>
      <c r="M6" s="1116"/>
      <c r="N6" s="1116"/>
      <c r="O6" s="1116"/>
      <c r="P6" s="1116"/>
      <c r="Q6" s="1116"/>
      <c r="R6" s="1116"/>
      <c r="S6" s="1116"/>
      <c r="T6" s="1116"/>
      <c r="U6" s="1116"/>
      <c r="V6" s="1117">
        <f>+'CALCULO LICENCIA'!D87</f>
        <v>44518</v>
      </c>
      <c r="W6" s="1117"/>
      <c r="X6" s="1117"/>
      <c r="Y6" s="1117"/>
      <c r="Z6" s="1117"/>
      <c r="AA6" s="179"/>
      <c r="AB6" s="140"/>
    </row>
    <row r="7" spans="2:28" ht="15" customHeight="1">
      <c r="B7" s="139"/>
      <c r="C7" s="1126" t="s">
        <v>2169</v>
      </c>
      <c r="D7" s="1126"/>
      <c r="E7" s="1126"/>
      <c r="F7" s="1126"/>
      <c r="G7" s="1126"/>
      <c r="H7" s="1126"/>
      <c r="I7" s="1126"/>
      <c r="J7" s="1126"/>
      <c r="K7" s="1126"/>
      <c r="L7" s="1126"/>
      <c r="M7" s="1126"/>
      <c r="N7" s="1126"/>
      <c r="O7" s="1126"/>
      <c r="P7" s="1126"/>
      <c r="Q7" s="1126"/>
      <c r="R7" s="1126"/>
      <c r="S7" s="1126"/>
      <c r="T7" s="1126"/>
      <c r="U7" s="1126"/>
      <c r="V7" s="1126"/>
      <c r="W7" s="1126"/>
      <c r="X7" s="1126"/>
      <c r="Y7" s="1126"/>
      <c r="Z7" s="1126"/>
      <c r="AA7" s="1126"/>
      <c r="AB7" s="140"/>
    </row>
    <row r="8" spans="2:28" ht="15" customHeight="1">
      <c r="B8" s="139"/>
      <c r="C8" s="1118" t="str">
        <f>'CALCULO LICENCIA'!I10</f>
        <v>Picado Fernandez Ricardo</v>
      </c>
      <c r="D8" s="1118"/>
      <c r="E8" s="1118"/>
      <c r="F8" s="1118"/>
      <c r="G8" s="1118"/>
      <c r="H8" s="1118"/>
      <c r="I8" s="1118"/>
      <c r="J8" s="1118"/>
      <c r="K8" s="1118"/>
      <c r="L8" s="1118"/>
      <c r="M8" s="1118"/>
      <c r="N8" s="1118"/>
      <c r="O8" s="1118"/>
      <c r="P8" s="1118"/>
      <c r="Q8" s="141" t="s">
        <v>1587</v>
      </c>
      <c r="T8" s="1119" t="str">
        <f>'CALCULO LICENCIA'!W10</f>
        <v>501450912</v>
      </c>
      <c r="U8" s="1119"/>
      <c r="V8" s="1119"/>
      <c r="W8" s="1119"/>
      <c r="X8" s="1119"/>
      <c r="Y8" s="1119"/>
      <c r="Z8" s="1119"/>
      <c r="AA8" s="1119"/>
      <c r="AB8" s="140"/>
    </row>
    <row r="9" spans="2:28" ht="15" customHeight="1">
      <c r="B9" s="139"/>
      <c r="C9" s="141" t="s">
        <v>1589</v>
      </c>
      <c r="L9" s="1118">
        <f>'CALCULO LICENCIA'!H11</f>
        <v>0</v>
      </c>
      <c r="M9" s="1118"/>
      <c r="N9" s="1118"/>
      <c r="O9" s="1118"/>
      <c r="P9" s="1118"/>
      <c r="Q9" s="1118"/>
      <c r="R9" s="1118"/>
      <c r="S9" s="1118"/>
      <c r="T9" s="1118"/>
      <c r="U9" s="1118"/>
      <c r="V9" s="1118"/>
      <c r="W9" s="1118"/>
      <c r="X9" s="1118"/>
      <c r="Y9" s="1118"/>
      <c r="Z9" s="1118"/>
      <c r="AB9" s="140"/>
    </row>
    <row r="10" spans="2:28" ht="15" customHeight="1">
      <c r="B10" s="139"/>
      <c r="C10" s="141" t="s">
        <v>1587</v>
      </c>
      <c r="F10" s="1119">
        <f>'CALCULO LICENCIA'!W11</f>
        <v>0</v>
      </c>
      <c r="G10" s="1119"/>
      <c r="H10" s="1119"/>
      <c r="I10" s="1119"/>
      <c r="J10" s="1119"/>
      <c r="K10" s="141" t="s">
        <v>2158</v>
      </c>
      <c r="AB10" s="140"/>
    </row>
    <row r="11" spans="2:28" ht="15" customHeight="1">
      <c r="B11" s="139"/>
      <c r="C11" s="141" t="s">
        <v>2159</v>
      </c>
      <c r="AB11" s="140"/>
    </row>
    <row r="12" spans="2:28" ht="15" customHeight="1">
      <c r="B12" s="139"/>
      <c r="C12" s="141" t="s">
        <v>1612</v>
      </c>
      <c r="AB12" s="140"/>
    </row>
    <row r="13" spans="2:28" ht="6.95" customHeight="1">
      <c r="B13" s="139"/>
      <c r="AB13" s="140"/>
    </row>
    <row r="14" spans="2:28" ht="15" customHeight="1">
      <c r="B14" s="139"/>
      <c r="C14" s="1120" t="str">
        <f>VLOOKUP(I14,PARÁMETROS!$N$158:$O$316,2,FALSE)</f>
        <v>1133010200000-L2</v>
      </c>
      <c r="D14" s="1121"/>
      <c r="E14" s="1121"/>
      <c r="F14" s="1121"/>
      <c r="G14" s="1121"/>
      <c r="H14" s="1122"/>
      <c r="I14" s="1015" t="str">
        <f>+'CALCULO LICENCIA'!H70</f>
        <v>ELABORACIÓN DE PRODUCTOS EMULSIFICADOS</v>
      </c>
      <c r="J14" s="1015"/>
      <c r="K14" s="1015"/>
      <c r="L14" s="1015"/>
      <c r="M14" s="1015"/>
      <c r="N14" s="1015"/>
      <c r="O14" s="1015"/>
      <c r="P14" s="1015"/>
      <c r="Q14" s="1015"/>
      <c r="R14" s="1015"/>
      <c r="S14" s="1015"/>
      <c r="T14" s="1015"/>
      <c r="U14" s="1015"/>
      <c r="V14" s="1015"/>
      <c r="W14" s="1015"/>
      <c r="X14" s="1015"/>
      <c r="Y14" s="1015"/>
      <c r="Z14" s="1015"/>
      <c r="AA14" s="1015"/>
      <c r="AB14" s="140"/>
    </row>
    <row r="15" spans="2:28" ht="15" customHeight="1">
      <c r="B15" s="139"/>
      <c r="C15" s="1120" t="str">
        <f>VLOOKUP(I15,PARÁMETROS!$N$158:$O$316,2,FALSE)</f>
        <v>NA</v>
      </c>
      <c r="D15" s="1121"/>
      <c r="E15" s="1121"/>
      <c r="F15" s="1121"/>
      <c r="G15" s="1121"/>
      <c r="H15" s="1122"/>
      <c r="I15" s="1015" t="str">
        <f>+'CALCULO LICENCIA'!H71</f>
        <v>NINGÚN OTRA</v>
      </c>
      <c r="J15" s="1015"/>
      <c r="K15" s="1015"/>
      <c r="L15" s="1015"/>
      <c r="M15" s="1015"/>
      <c r="N15" s="1015"/>
      <c r="O15" s="1015"/>
      <c r="P15" s="1015"/>
      <c r="Q15" s="1015"/>
      <c r="R15" s="1015"/>
      <c r="S15" s="1015"/>
      <c r="T15" s="1015"/>
      <c r="U15" s="1015"/>
      <c r="V15" s="1015"/>
      <c r="W15" s="1015"/>
      <c r="X15" s="1015"/>
      <c r="Y15" s="1015"/>
      <c r="Z15" s="1015"/>
      <c r="AA15" s="1015"/>
      <c r="AB15" s="140"/>
    </row>
    <row r="16" spans="2:28" ht="15" customHeight="1">
      <c r="B16" s="139"/>
      <c r="C16" s="1120" t="str">
        <f>VLOOKUP(I16,PARÁMETROS!$N$158:$O$316,2,FALSE)</f>
        <v>NA</v>
      </c>
      <c r="D16" s="1121"/>
      <c r="E16" s="1121"/>
      <c r="F16" s="1121"/>
      <c r="G16" s="1121"/>
      <c r="H16" s="1122"/>
      <c r="I16" s="1015" t="str">
        <f>+'CALCULO LICENCIA'!H72</f>
        <v>NINGÚN OTRA</v>
      </c>
      <c r="J16" s="1015"/>
      <c r="K16" s="1015"/>
      <c r="L16" s="1015"/>
      <c r="M16" s="1015"/>
      <c r="N16" s="1015"/>
      <c r="O16" s="1015"/>
      <c r="P16" s="1015"/>
      <c r="Q16" s="1015"/>
      <c r="R16" s="1015"/>
      <c r="S16" s="1015"/>
      <c r="T16" s="1015"/>
      <c r="U16" s="1015"/>
      <c r="V16" s="1015"/>
      <c r="W16" s="1015"/>
      <c r="X16" s="1015"/>
      <c r="Y16" s="1015"/>
      <c r="Z16" s="1015"/>
      <c r="AA16" s="1015"/>
      <c r="AB16" s="140"/>
    </row>
    <row r="17" spans="2:28" ht="15" customHeight="1">
      <c r="B17" s="139"/>
      <c r="C17" s="1120" t="str">
        <f>VLOOKUP(I17,PARÁMETROS!$N$158:$O$316,2,FALSE)</f>
        <v>NA</v>
      </c>
      <c r="D17" s="1121"/>
      <c r="E17" s="1121"/>
      <c r="F17" s="1121"/>
      <c r="G17" s="1121"/>
      <c r="H17" s="1122"/>
      <c r="I17" s="1015" t="str">
        <f>+'CALCULO LICENCIA'!H73</f>
        <v>NINGÚN OTRA</v>
      </c>
      <c r="J17" s="1015"/>
      <c r="K17" s="1015"/>
      <c r="L17" s="1015"/>
      <c r="M17" s="1015"/>
      <c r="N17" s="1015"/>
      <c r="O17" s="1015"/>
      <c r="P17" s="1015"/>
      <c r="Q17" s="1015"/>
      <c r="R17" s="1015"/>
      <c r="S17" s="1015"/>
      <c r="T17" s="1015"/>
      <c r="U17" s="1015"/>
      <c r="V17" s="1015"/>
      <c r="W17" s="1015"/>
      <c r="X17" s="1015"/>
      <c r="Y17" s="1015"/>
      <c r="Z17" s="1015"/>
      <c r="AA17" s="1015"/>
      <c r="AB17" s="140"/>
    </row>
    <row r="18" spans="2:28" ht="15" customHeight="1">
      <c r="B18" s="139"/>
      <c r="C18" s="1120" t="str">
        <f>VLOOKUP(I18,PARÁMETROS!$N$158:$O$316,2,FALSE)</f>
        <v>NA</v>
      </c>
      <c r="D18" s="1121"/>
      <c r="E18" s="1121"/>
      <c r="F18" s="1121"/>
      <c r="G18" s="1121"/>
      <c r="H18" s="1122"/>
      <c r="I18" s="1015" t="str">
        <f>+'CALCULO LICENCIA'!H74</f>
        <v>NINGÚN OTRA</v>
      </c>
      <c r="J18" s="1015"/>
      <c r="K18" s="1015"/>
      <c r="L18" s="1015"/>
      <c r="M18" s="1015"/>
      <c r="N18" s="1015"/>
      <c r="O18" s="1015"/>
      <c r="P18" s="1015"/>
      <c r="Q18" s="1015"/>
      <c r="R18" s="1015"/>
      <c r="S18" s="1015"/>
      <c r="T18" s="1015"/>
      <c r="U18" s="1015"/>
      <c r="V18" s="1015"/>
      <c r="W18" s="1015"/>
      <c r="X18" s="1015"/>
      <c r="Y18" s="1015"/>
      <c r="Z18" s="1015"/>
      <c r="AA18" s="1015"/>
      <c r="AB18" s="140"/>
    </row>
    <row r="19" spans="2:28" ht="15" customHeight="1">
      <c r="B19" s="139"/>
      <c r="C19" s="1120" t="str">
        <f>VLOOKUP(I19,PARÁMETROS!$N$158:$O$316,2,FALSE)</f>
        <v>NA</v>
      </c>
      <c r="D19" s="1121"/>
      <c r="E19" s="1121"/>
      <c r="F19" s="1121"/>
      <c r="G19" s="1121"/>
      <c r="H19" s="1122"/>
      <c r="I19" s="1015" t="str">
        <f>+'CALCULO LICENCIA'!H75</f>
        <v>NINGÚN OTRA</v>
      </c>
      <c r="J19" s="1015"/>
      <c r="K19" s="1015"/>
      <c r="L19" s="1015"/>
      <c r="M19" s="1015"/>
      <c r="N19" s="1015"/>
      <c r="O19" s="1015"/>
      <c r="P19" s="1015"/>
      <c r="Q19" s="1015"/>
      <c r="R19" s="1015"/>
      <c r="S19" s="1015"/>
      <c r="T19" s="1015"/>
      <c r="U19" s="1015"/>
      <c r="V19" s="1015"/>
      <c r="W19" s="1015"/>
      <c r="X19" s="1015"/>
      <c r="Y19" s="1015"/>
      <c r="Z19" s="1015"/>
      <c r="AA19" s="1015"/>
      <c r="AB19" s="140"/>
    </row>
    <row r="20" spans="2:28" ht="6.95" customHeight="1">
      <c r="B20" s="139"/>
      <c r="AB20" s="140"/>
    </row>
    <row r="21" spans="2:28" ht="15" customHeight="1">
      <c r="B21" s="139"/>
      <c r="C21" s="141" t="s">
        <v>1593</v>
      </c>
      <c r="AB21" s="140"/>
    </row>
    <row r="22" spans="2:28" ht="15" customHeight="1" thickBot="1">
      <c r="B22" s="139"/>
      <c r="C22" s="1123">
        <f>+' FMT 104 TOMA DATOS'!H39</f>
        <v>0</v>
      </c>
      <c r="D22" s="1123"/>
      <c r="E22" s="1123"/>
      <c r="F22" s="1123"/>
      <c r="G22" s="1124" t="s">
        <v>1594</v>
      </c>
      <c r="H22" s="1124"/>
      <c r="I22" s="1124"/>
      <c r="J22" s="873" t="str">
        <f>+' FMT 104 TOMA DATOS'!H38</f>
        <v>150 este CCSS</v>
      </c>
      <c r="K22" s="873"/>
      <c r="L22" s="873"/>
      <c r="M22" s="873"/>
      <c r="N22" s="873"/>
      <c r="O22" s="873"/>
      <c r="P22" s="873"/>
      <c r="Q22" s="873"/>
      <c r="R22" s="873"/>
      <c r="S22" s="873"/>
      <c r="T22" s="873"/>
      <c r="U22" s="873"/>
      <c r="V22" s="873"/>
      <c r="W22" s="873"/>
      <c r="X22" s="873"/>
      <c r="Y22" s="873"/>
      <c r="Z22" s="873"/>
      <c r="AA22" s="873"/>
      <c r="AB22" s="140"/>
    </row>
    <row r="23" spans="2:28" ht="15" customHeight="1" thickBot="1">
      <c r="B23" s="139"/>
      <c r="C23" s="141" t="s">
        <v>1595</v>
      </c>
      <c r="W23" s="142" t="s">
        <v>1596</v>
      </c>
      <c r="AB23" s="140"/>
    </row>
    <row r="24" spans="2:28" ht="6.95" customHeight="1" thickBot="1">
      <c r="B24" s="139"/>
      <c r="AB24" s="140"/>
    </row>
    <row r="25" spans="2:28" ht="15" customHeight="1" thickBot="1">
      <c r="B25" s="139"/>
      <c r="C25" s="143" t="s">
        <v>1596</v>
      </c>
      <c r="D25" s="1091" t="s">
        <v>1597</v>
      </c>
      <c r="E25" s="1091"/>
      <c r="F25" s="1091"/>
      <c r="G25" s="1091"/>
      <c r="H25" s="1091"/>
      <c r="I25" s="1091"/>
      <c r="J25" s="1091"/>
      <c r="K25" s="1091"/>
      <c r="L25" s="1091"/>
      <c r="M25" s="1091"/>
      <c r="N25" s="1091"/>
      <c r="O25" s="1091"/>
      <c r="P25" s="1091"/>
      <c r="Q25" s="1091"/>
      <c r="R25" s="1091"/>
      <c r="S25" s="1091"/>
      <c r="T25" s="1091"/>
      <c r="U25" s="1091"/>
      <c r="V25" s="1091"/>
      <c r="W25" s="1091"/>
      <c r="X25" s="1091"/>
      <c r="Y25" s="1091"/>
      <c r="Z25" s="1091"/>
      <c r="AA25" s="1091"/>
      <c r="AB25" s="140"/>
    </row>
    <row r="26" spans="2:28" ht="15" customHeight="1" thickBot="1">
      <c r="B26" s="139"/>
      <c r="D26" s="1091"/>
      <c r="E26" s="1091"/>
      <c r="F26" s="1091"/>
      <c r="G26" s="1091"/>
      <c r="H26" s="1091"/>
      <c r="I26" s="1091"/>
      <c r="J26" s="1091"/>
      <c r="K26" s="1091"/>
      <c r="L26" s="1091"/>
      <c r="M26" s="1091"/>
      <c r="N26" s="1091"/>
      <c r="O26" s="1091"/>
      <c r="P26" s="1091"/>
      <c r="Q26" s="1091"/>
      <c r="R26" s="1091"/>
      <c r="S26" s="1091"/>
      <c r="T26" s="1091"/>
      <c r="U26" s="1091"/>
      <c r="V26" s="1091"/>
      <c r="W26" s="1091"/>
      <c r="X26" s="1091"/>
      <c r="Y26" s="1091"/>
      <c r="Z26" s="1091"/>
      <c r="AA26" s="1091"/>
      <c r="AB26" s="140"/>
    </row>
    <row r="27" spans="2:28" ht="15" customHeight="1" thickBot="1">
      <c r="B27" s="139"/>
      <c r="C27" s="143" t="s">
        <v>1596</v>
      </c>
      <c r="D27" s="1107" t="s">
        <v>1613</v>
      </c>
      <c r="E27" s="1107"/>
      <c r="F27" s="1107"/>
      <c r="G27" s="1107"/>
      <c r="H27" s="1107"/>
      <c r="I27" s="1107"/>
      <c r="J27" s="1107"/>
      <c r="K27" s="1107"/>
      <c r="L27" s="1107"/>
      <c r="M27" s="1107"/>
      <c r="N27" s="1107"/>
      <c r="O27" s="1107"/>
      <c r="P27" s="1107"/>
      <c r="Q27" s="1107"/>
      <c r="R27" s="1107"/>
      <c r="S27" s="1107"/>
      <c r="T27" s="1107"/>
      <c r="U27" s="1107"/>
      <c r="V27" s="1107"/>
      <c r="W27" s="1107"/>
      <c r="X27" s="1107"/>
      <c r="Y27" s="1107"/>
      <c r="Z27" s="1107"/>
      <c r="AA27" s="1107"/>
      <c r="AB27" s="140"/>
    </row>
    <row r="28" spans="2:28" ht="15" customHeight="1">
      <c r="B28" s="139"/>
      <c r="D28" s="1107"/>
      <c r="E28" s="1107"/>
      <c r="F28" s="1107"/>
      <c r="G28" s="1107"/>
      <c r="H28" s="1107"/>
      <c r="I28" s="1107"/>
      <c r="J28" s="1107"/>
      <c r="K28" s="1107"/>
      <c r="L28" s="1107"/>
      <c r="M28" s="1107"/>
      <c r="N28" s="1107"/>
      <c r="O28" s="1107"/>
      <c r="P28" s="1107"/>
      <c r="Q28" s="1107"/>
      <c r="R28" s="1107"/>
      <c r="S28" s="1107"/>
      <c r="T28" s="1107"/>
      <c r="U28" s="1107"/>
      <c r="V28" s="1107"/>
      <c r="W28" s="1107"/>
      <c r="X28" s="1107"/>
      <c r="Y28" s="1107"/>
      <c r="Z28" s="1107"/>
      <c r="AA28" s="1107"/>
      <c r="AB28" s="140"/>
    </row>
    <row r="29" spans="2:28" ht="15" customHeight="1" thickBot="1">
      <c r="B29" s="139"/>
      <c r="D29" s="1107"/>
      <c r="E29" s="1107"/>
      <c r="F29" s="1107"/>
      <c r="G29" s="1107"/>
      <c r="H29" s="1107"/>
      <c r="I29" s="1107"/>
      <c r="J29" s="1107"/>
      <c r="K29" s="1107"/>
      <c r="L29" s="1107"/>
      <c r="M29" s="1107"/>
      <c r="N29" s="1107"/>
      <c r="O29" s="1107"/>
      <c r="P29" s="1107"/>
      <c r="Q29" s="1107"/>
      <c r="R29" s="1107"/>
      <c r="S29" s="1107"/>
      <c r="T29" s="1107"/>
      <c r="U29" s="1107"/>
      <c r="V29" s="1107"/>
      <c r="W29" s="1107"/>
      <c r="X29" s="1107"/>
      <c r="Y29" s="1107"/>
      <c r="Z29" s="1107"/>
      <c r="AA29" s="1107"/>
      <c r="AB29" s="140"/>
    </row>
    <row r="30" spans="2:28" ht="15" customHeight="1" thickBot="1">
      <c r="B30" s="139"/>
      <c r="C30" s="143"/>
      <c r="D30" s="1096" t="s">
        <v>1614</v>
      </c>
      <c r="E30" s="1097"/>
      <c r="F30" s="1097"/>
      <c r="G30" s="1097"/>
      <c r="H30" s="1097"/>
      <c r="I30" s="1097"/>
      <c r="J30" s="1097"/>
      <c r="K30" s="1097"/>
      <c r="L30" s="1097"/>
      <c r="M30" s="1097"/>
      <c r="N30" s="1097"/>
      <c r="O30" s="1097"/>
      <c r="P30" s="1097"/>
      <c r="Q30" s="1097"/>
      <c r="R30" s="1097"/>
      <c r="S30" s="1097"/>
      <c r="T30" s="1097"/>
      <c r="U30" s="1097"/>
      <c r="V30" s="1097"/>
      <c r="W30" s="1097"/>
      <c r="X30" s="1097"/>
      <c r="Y30" s="1097"/>
      <c r="Z30" s="1097"/>
      <c r="AA30" s="1097"/>
      <c r="AB30" s="140"/>
    </row>
    <row r="31" spans="2:28" ht="15" customHeight="1">
      <c r="B31" s="139"/>
      <c r="D31" s="1097"/>
      <c r="E31" s="1097"/>
      <c r="F31" s="1097"/>
      <c r="G31" s="1097"/>
      <c r="H31" s="1097"/>
      <c r="I31" s="1097"/>
      <c r="J31" s="1097"/>
      <c r="K31" s="1097"/>
      <c r="L31" s="1097"/>
      <c r="M31" s="1097"/>
      <c r="N31" s="1097"/>
      <c r="O31" s="1097"/>
      <c r="P31" s="1097"/>
      <c r="Q31" s="1097"/>
      <c r="R31" s="1097"/>
      <c r="S31" s="1097"/>
      <c r="T31" s="1097"/>
      <c r="U31" s="1097"/>
      <c r="V31" s="1097"/>
      <c r="W31" s="1097"/>
      <c r="X31" s="1097"/>
      <c r="Y31" s="1097"/>
      <c r="Z31" s="1097"/>
      <c r="AA31" s="1097"/>
      <c r="AB31" s="140"/>
    </row>
    <row r="32" spans="2:28" ht="15" customHeight="1">
      <c r="B32" s="139"/>
      <c r="D32" s="1097"/>
      <c r="E32" s="1097"/>
      <c r="F32" s="1097"/>
      <c r="G32" s="1097"/>
      <c r="H32" s="1097"/>
      <c r="I32" s="1097"/>
      <c r="J32" s="1097"/>
      <c r="K32" s="1097"/>
      <c r="L32" s="1097"/>
      <c r="M32" s="1097"/>
      <c r="N32" s="1097"/>
      <c r="O32" s="1097"/>
      <c r="P32" s="1097"/>
      <c r="Q32" s="1097"/>
      <c r="R32" s="1097"/>
      <c r="S32" s="1097"/>
      <c r="T32" s="1097"/>
      <c r="U32" s="1097"/>
      <c r="V32" s="1097"/>
      <c r="W32" s="1097"/>
      <c r="X32" s="1097"/>
      <c r="Y32" s="1097"/>
      <c r="Z32" s="1097"/>
      <c r="AA32" s="1097"/>
      <c r="AB32" s="140"/>
    </row>
    <row r="33" spans="2:28" ht="15" customHeight="1">
      <c r="B33" s="139"/>
      <c r="D33" s="1097"/>
      <c r="E33" s="1097"/>
      <c r="F33" s="1097"/>
      <c r="G33" s="1097"/>
      <c r="H33" s="1097"/>
      <c r="I33" s="1097"/>
      <c r="J33" s="1097"/>
      <c r="K33" s="1097"/>
      <c r="L33" s="1097"/>
      <c r="M33" s="1097"/>
      <c r="N33" s="1097"/>
      <c r="O33" s="1097"/>
      <c r="P33" s="1097"/>
      <c r="Q33" s="1097"/>
      <c r="R33" s="1097"/>
      <c r="S33" s="1097"/>
      <c r="T33" s="1097"/>
      <c r="U33" s="1097"/>
      <c r="V33" s="1097"/>
      <c r="W33" s="1097"/>
      <c r="X33" s="1097"/>
      <c r="Y33" s="1097"/>
      <c r="Z33" s="1097"/>
      <c r="AA33" s="1097"/>
      <c r="AB33" s="140"/>
    </row>
    <row r="34" spans="2:28" ht="15" customHeight="1">
      <c r="B34" s="139"/>
      <c r="C34" s="144"/>
      <c r="D34" s="1097"/>
      <c r="E34" s="1097"/>
      <c r="F34" s="1097"/>
      <c r="G34" s="1097"/>
      <c r="H34" s="1097"/>
      <c r="I34" s="1097"/>
      <c r="J34" s="1097"/>
      <c r="K34" s="1097"/>
      <c r="L34" s="1097"/>
      <c r="M34" s="1097"/>
      <c r="N34" s="1097"/>
      <c r="O34" s="1097"/>
      <c r="P34" s="1097"/>
      <c r="Q34" s="1097"/>
      <c r="R34" s="1097"/>
      <c r="S34" s="1097"/>
      <c r="T34" s="1097"/>
      <c r="U34" s="1097"/>
      <c r="V34" s="1097"/>
      <c r="W34" s="1097"/>
      <c r="X34" s="1097"/>
      <c r="Y34" s="1097"/>
      <c r="Z34" s="1097"/>
      <c r="AA34" s="1097"/>
      <c r="AB34" s="140"/>
    </row>
    <row r="35" spans="2:28" ht="15" customHeight="1" thickBot="1">
      <c r="B35" s="139"/>
      <c r="D35" s="1097"/>
      <c r="E35" s="1097"/>
      <c r="F35" s="1097"/>
      <c r="G35" s="1097"/>
      <c r="H35" s="1097"/>
      <c r="I35" s="1097"/>
      <c r="J35" s="1097"/>
      <c r="K35" s="1097"/>
      <c r="L35" s="1097"/>
      <c r="M35" s="1097"/>
      <c r="N35" s="1097"/>
      <c r="O35" s="1097"/>
      <c r="P35" s="1097"/>
      <c r="Q35" s="1097"/>
      <c r="R35" s="1097"/>
      <c r="S35" s="1097"/>
      <c r="T35" s="1097"/>
      <c r="U35" s="1097"/>
      <c r="V35" s="1097"/>
      <c r="W35" s="1097"/>
      <c r="X35" s="1097"/>
      <c r="Y35" s="1097"/>
      <c r="Z35" s="1097"/>
      <c r="AA35" s="1097"/>
      <c r="AB35" s="140"/>
    </row>
    <row r="36" spans="2:28" ht="15" customHeight="1" thickBot="1">
      <c r="B36" s="139"/>
      <c r="C36" s="143"/>
      <c r="D36" s="1097" t="s">
        <v>1615</v>
      </c>
      <c r="E36" s="1097"/>
      <c r="F36" s="1097"/>
      <c r="G36" s="1097"/>
      <c r="H36" s="1097"/>
      <c r="I36" s="1097"/>
      <c r="J36" s="1097"/>
      <c r="K36" s="1097"/>
      <c r="L36" s="1097"/>
      <c r="M36" s="1097"/>
      <c r="N36" s="1097"/>
      <c r="O36" s="1097"/>
      <c r="P36" s="1097"/>
      <c r="Q36" s="1097"/>
      <c r="R36" s="1097"/>
      <c r="S36" s="1097"/>
      <c r="T36" s="1097"/>
      <c r="U36" s="1097"/>
      <c r="V36" s="1097"/>
      <c r="W36" s="1097"/>
      <c r="X36" s="1097"/>
      <c r="Y36" s="1097"/>
      <c r="Z36" s="1097"/>
      <c r="AA36" s="1097"/>
      <c r="AB36" s="140"/>
    </row>
    <row r="37" spans="2:28" ht="15" customHeight="1">
      <c r="B37" s="139"/>
      <c r="D37" s="1097"/>
      <c r="E37" s="1097"/>
      <c r="F37" s="1097"/>
      <c r="G37" s="1097"/>
      <c r="H37" s="1097"/>
      <c r="I37" s="1097"/>
      <c r="J37" s="1097"/>
      <c r="K37" s="1097"/>
      <c r="L37" s="1097"/>
      <c r="M37" s="1097"/>
      <c r="N37" s="1097"/>
      <c r="O37" s="1097"/>
      <c r="P37" s="1097"/>
      <c r="Q37" s="1097"/>
      <c r="R37" s="1097"/>
      <c r="S37" s="1097"/>
      <c r="T37" s="1097"/>
      <c r="U37" s="1097"/>
      <c r="V37" s="1097"/>
      <c r="W37" s="1097"/>
      <c r="X37" s="1097"/>
      <c r="Y37" s="1097"/>
      <c r="Z37" s="1097"/>
      <c r="AA37" s="1097"/>
      <c r="AB37" s="140"/>
    </row>
    <row r="38" spans="2:28" ht="15" customHeight="1">
      <c r="B38" s="139"/>
      <c r="D38" s="1097"/>
      <c r="E38" s="1097"/>
      <c r="F38" s="1097"/>
      <c r="G38" s="1097"/>
      <c r="H38" s="1097"/>
      <c r="I38" s="1097"/>
      <c r="J38" s="1097"/>
      <c r="K38" s="1097"/>
      <c r="L38" s="1097"/>
      <c r="M38" s="1097"/>
      <c r="N38" s="1097"/>
      <c r="O38" s="1097"/>
      <c r="P38" s="1097"/>
      <c r="Q38" s="1097"/>
      <c r="R38" s="1097"/>
      <c r="S38" s="1097"/>
      <c r="T38" s="1097"/>
      <c r="U38" s="1097"/>
      <c r="V38" s="1097"/>
      <c r="W38" s="1097"/>
      <c r="X38" s="1097"/>
      <c r="Y38" s="1097"/>
      <c r="Z38" s="1097"/>
      <c r="AA38" s="1097"/>
      <c r="AB38" s="140"/>
    </row>
    <row r="39" spans="2:28" ht="15" customHeight="1" thickBot="1">
      <c r="B39" s="139"/>
      <c r="D39" s="1097"/>
      <c r="E39" s="1097"/>
      <c r="F39" s="1097"/>
      <c r="G39" s="1097"/>
      <c r="H39" s="1097"/>
      <c r="I39" s="1097"/>
      <c r="J39" s="1097"/>
      <c r="K39" s="1097"/>
      <c r="L39" s="1097"/>
      <c r="M39" s="1097"/>
      <c r="N39" s="1097"/>
      <c r="O39" s="1097"/>
      <c r="P39" s="1097"/>
      <c r="Q39" s="1097"/>
      <c r="R39" s="1097"/>
      <c r="S39" s="1097"/>
      <c r="T39" s="1097"/>
      <c r="U39" s="1097"/>
      <c r="V39" s="1097"/>
      <c r="W39" s="1097"/>
      <c r="X39" s="1097"/>
      <c r="Y39" s="1097"/>
      <c r="Z39" s="1097"/>
      <c r="AA39" s="1097"/>
      <c r="AB39" s="140"/>
    </row>
    <row r="40" spans="2:28" ht="15" customHeight="1" thickBot="1">
      <c r="B40" s="139"/>
      <c r="C40" s="143"/>
      <c r="D40" s="1097" t="s">
        <v>1601</v>
      </c>
      <c r="E40" s="1097"/>
      <c r="F40" s="1097"/>
      <c r="G40" s="1097"/>
      <c r="H40" s="1097"/>
      <c r="I40" s="1097"/>
      <c r="J40" s="1097"/>
      <c r="K40" s="1097"/>
      <c r="L40" s="1097"/>
      <c r="M40" s="1097"/>
      <c r="N40" s="1097"/>
      <c r="O40" s="1097"/>
      <c r="P40" s="1097"/>
      <c r="Q40" s="1097"/>
      <c r="R40" s="1097"/>
      <c r="S40" s="1097"/>
      <c r="T40" s="1097"/>
      <c r="U40" s="1097"/>
      <c r="V40" s="1097"/>
      <c r="W40" s="1097"/>
      <c r="X40" s="1097"/>
      <c r="Y40" s="1097"/>
      <c r="Z40" s="1097"/>
      <c r="AA40" s="1097"/>
      <c r="AB40" s="140"/>
    </row>
    <row r="41" spans="2:28" ht="15" customHeight="1">
      <c r="B41" s="139"/>
      <c r="D41" s="1097"/>
      <c r="E41" s="1097"/>
      <c r="F41" s="1097"/>
      <c r="G41" s="1097"/>
      <c r="H41" s="1097"/>
      <c r="I41" s="1097"/>
      <c r="J41" s="1097"/>
      <c r="K41" s="1097"/>
      <c r="L41" s="1097"/>
      <c r="M41" s="1097"/>
      <c r="N41" s="1097"/>
      <c r="O41" s="1097"/>
      <c r="P41" s="1097"/>
      <c r="Q41" s="1097"/>
      <c r="R41" s="1097"/>
      <c r="S41" s="1097"/>
      <c r="T41" s="1097"/>
      <c r="U41" s="1097"/>
      <c r="V41" s="1097"/>
      <c r="W41" s="1097"/>
      <c r="X41" s="1097"/>
      <c r="Y41" s="1097"/>
      <c r="Z41" s="1097"/>
      <c r="AA41" s="1097"/>
      <c r="AB41" s="140"/>
    </row>
    <row r="42" spans="2:28" ht="15" customHeight="1">
      <c r="B42" s="139"/>
      <c r="D42" s="1097"/>
      <c r="E42" s="1097"/>
      <c r="F42" s="1097"/>
      <c r="G42" s="1097"/>
      <c r="H42" s="1097"/>
      <c r="I42" s="1097"/>
      <c r="J42" s="1097"/>
      <c r="K42" s="1097"/>
      <c r="L42" s="1097"/>
      <c r="M42" s="1097"/>
      <c r="N42" s="1097"/>
      <c r="O42" s="1097"/>
      <c r="P42" s="1097"/>
      <c r="Q42" s="1097"/>
      <c r="R42" s="1097"/>
      <c r="S42" s="1097"/>
      <c r="T42" s="1097"/>
      <c r="U42" s="1097"/>
      <c r="V42" s="1097"/>
      <c r="W42" s="1097"/>
      <c r="X42" s="1097"/>
      <c r="Y42" s="1097"/>
      <c r="Z42" s="1097"/>
      <c r="AA42" s="1097"/>
      <c r="AB42" s="140"/>
    </row>
    <row r="43" spans="2:28" ht="15" customHeight="1" thickBot="1">
      <c r="B43" s="139"/>
      <c r="D43" s="1097"/>
      <c r="E43" s="1097"/>
      <c r="F43" s="1097"/>
      <c r="G43" s="1097"/>
      <c r="H43" s="1097"/>
      <c r="I43" s="1097"/>
      <c r="J43" s="1097"/>
      <c r="K43" s="1097"/>
      <c r="L43" s="1097"/>
      <c r="M43" s="1097"/>
      <c r="N43" s="1097"/>
      <c r="O43" s="1097"/>
      <c r="P43" s="1097"/>
      <c r="Q43" s="1097"/>
      <c r="R43" s="1097"/>
      <c r="S43" s="1097"/>
      <c r="T43" s="1097"/>
      <c r="U43" s="1097"/>
      <c r="V43" s="1097"/>
      <c r="W43" s="1097"/>
      <c r="X43" s="1097"/>
      <c r="Y43" s="1097"/>
      <c r="Z43" s="1097"/>
      <c r="AA43" s="1097"/>
      <c r="AB43" s="140"/>
    </row>
    <row r="44" spans="2:28" ht="15" customHeight="1" thickBot="1">
      <c r="B44" s="139"/>
      <c r="C44" s="143"/>
      <c r="D44" s="1091" t="s">
        <v>1602</v>
      </c>
      <c r="E44" s="1091"/>
      <c r="F44" s="1091"/>
      <c r="G44" s="1091"/>
      <c r="H44" s="1091"/>
      <c r="I44" s="1091"/>
      <c r="J44" s="1091"/>
      <c r="K44" s="1091"/>
      <c r="L44" s="1091"/>
      <c r="M44" s="1091"/>
      <c r="N44" s="1091"/>
      <c r="O44" s="1091"/>
      <c r="P44" s="1091"/>
      <c r="Q44" s="1091"/>
      <c r="R44" s="1091"/>
      <c r="S44" s="1091"/>
      <c r="T44" s="1091"/>
      <c r="U44" s="1091"/>
      <c r="V44" s="1091"/>
      <c r="W44" s="1091"/>
      <c r="X44" s="1091"/>
      <c r="Y44" s="1091"/>
      <c r="Z44" s="1091"/>
      <c r="AA44" s="1091"/>
      <c r="AB44" s="140"/>
    </row>
    <row r="45" spans="2:28" ht="15" customHeight="1">
      <c r="B45" s="139"/>
      <c r="D45" s="1091"/>
      <c r="E45" s="1091"/>
      <c r="F45" s="1091"/>
      <c r="G45" s="1091"/>
      <c r="H45" s="1091"/>
      <c r="I45" s="1091"/>
      <c r="J45" s="1091"/>
      <c r="K45" s="1091"/>
      <c r="L45" s="1091"/>
      <c r="M45" s="1091"/>
      <c r="N45" s="1091"/>
      <c r="O45" s="1091"/>
      <c r="P45" s="1091"/>
      <c r="Q45" s="1091"/>
      <c r="R45" s="1091"/>
      <c r="S45" s="1091"/>
      <c r="T45" s="1091"/>
      <c r="U45" s="1091"/>
      <c r="V45" s="1091"/>
      <c r="W45" s="1091"/>
      <c r="X45" s="1091"/>
      <c r="Y45" s="1091"/>
      <c r="Z45" s="1091"/>
      <c r="AA45" s="1091"/>
      <c r="AB45" s="140"/>
    </row>
    <row r="46" spans="2:28" ht="15" customHeight="1">
      <c r="B46" s="139"/>
      <c r="D46" s="1091"/>
      <c r="E46" s="1091"/>
      <c r="F46" s="1091"/>
      <c r="G46" s="1091"/>
      <c r="H46" s="1091"/>
      <c r="I46" s="1091"/>
      <c r="J46" s="1091"/>
      <c r="K46" s="1091"/>
      <c r="L46" s="1091"/>
      <c r="M46" s="1091"/>
      <c r="N46" s="1091"/>
      <c r="O46" s="1091"/>
      <c r="P46" s="1091"/>
      <c r="Q46" s="1091"/>
      <c r="R46" s="1091"/>
      <c r="S46" s="1091"/>
      <c r="T46" s="1091"/>
      <c r="U46" s="1091"/>
      <c r="V46" s="1091"/>
      <c r="W46" s="1091"/>
      <c r="X46" s="1091"/>
      <c r="Y46" s="1091"/>
      <c r="Z46" s="1091"/>
      <c r="AA46" s="1091"/>
      <c r="AB46" s="140"/>
    </row>
    <row r="47" spans="2:28" ht="15" customHeight="1">
      <c r="B47" s="139"/>
      <c r="D47" s="1091"/>
      <c r="E47" s="1091"/>
      <c r="F47" s="1091"/>
      <c r="G47" s="1091"/>
      <c r="H47" s="1091"/>
      <c r="I47" s="1091"/>
      <c r="J47" s="1091"/>
      <c r="K47" s="1091"/>
      <c r="L47" s="1091"/>
      <c r="M47" s="1091"/>
      <c r="N47" s="1091"/>
      <c r="O47" s="1091"/>
      <c r="P47" s="1091"/>
      <c r="Q47" s="1091"/>
      <c r="R47" s="1091"/>
      <c r="S47" s="1091"/>
      <c r="T47" s="1091"/>
      <c r="U47" s="1091"/>
      <c r="V47" s="1091"/>
      <c r="W47" s="1091"/>
      <c r="X47" s="1091"/>
      <c r="Y47" s="1091"/>
      <c r="Z47" s="1091"/>
      <c r="AA47" s="1091"/>
      <c r="AB47" s="140"/>
    </row>
    <row r="48" spans="2:28" ht="15" customHeight="1">
      <c r="B48" s="139"/>
      <c r="D48" s="145"/>
      <c r="E48" s="145"/>
      <c r="F48" s="145"/>
      <c r="G48" s="145"/>
      <c r="H48" s="145"/>
      <c r="I48" s="145"/>
      <c r="J48" s="145"/>
      <c r="K48" s="145"/>
      <c r="L48" s="145"/>
      <c r="M48" s="145"/>
      <c r="N48" s="145"/>
      <c r="O48" s="145"/>
      <c r="P48" s="145"/>
      <c r="Q48" s="145"/>
      <c r="R48" s="145"/>
      <c r="S48" s="145"/>
      <c r="T48" s="145"/>
      <c r="U48" s="145"/>
      <c r="V48" s="145"/>
      <c r="W48" s="145"/>
      <c r="X48" s="145"/>
      <c r="Y48" s="145"/>
      <c r="Z48" s="145"/>
      <c r="AA48" s="145"/>
      <c r="AB48" s="140"/>
    </row>
    <row r="49" spans="2:28" ht="15" customHeight="1">
      <c r="B49" s="139"/>
      <c r="D49" s="145"/>
      <c r="E49" s="145"/>
      <c r="F49" s="145"/>
      <c r="G49" s="145"/>
      <c r="H49" s="145"/>
      <c r="I49" s="145"/>
      <c r="J49" s="145"/>
      <c r="K49" s="145"/>
      <c r="L49" s="145"/>
      <c r="M49" s="145"/>
      <c r="N49" s="1028" t="str">
        <f>+'CALCULO LICENCIA'!G86</f>
        <v>Frayman Perez Ramirez</v>
      </c>
      <c r="O49" s="1028"/>
      <c r="P49" s="1028"/>
      <c r="Q49" s="1028"/>
      <c r="R49" s="1028"/>
      <c r="S49" s="1028"/>
      <c r="T49" s="1028"/>
      <c r="U49" s="1028"/>
      <c r="V49" s="1028"/>
      <c r="W49" s="1028"/>
      <c r="X49" s="1028"/>
      <c r="Y49" s="1028"/>
      <c r="Z49" s="1028"/>
      <c r="AA49" s="1028"/>
      <c r="AB49" s="140"/>
    </row>
    <row r="50" spans="2:28" ht="15" customHeight="1">
      <c r="B50" s="139"/>
      <c r="D50" s="145"/>
      <c r="E50" s="145"/>
      <c r="F50" s="145"/>
      <c r="G50" s="145"/>
      <c r="H50" s="145"/>
      <c r="I50" s="145"/>
      <c r="J50" s="145"/>
      <c r="K50" s="145"/>
      <c r="L50" s="145"/>
      <c r="M50" s="145"/>
      <c r="N50" s="1125" t="str">
        <f>VLOOKUP(N49,PARÁMETROS!E109:H124,4,0)</f>
        <v>ASISTENTE TÉCNICO</v>
      </c>
      <c r="O50" s="1125"/>
      <c r="P50" s="1125"/>
      <c r="Q50" s="1125"/>
      <c r="R50" s="1125"/>
      <c r="S50" s="1125"/>
      <c r="T50" s="1125"/>
      <c r="U50" s="1125"/>
      <c r="V50" s="1125"/>
      <c r="W50" s="1125"/>
      <c r="X50" s="1125"/>
      <c r="Y50" s="1125"/>
      <c r="Z50" s="1125"/>
      <c r="AA50" s="1125"/>
      <c r="AB50" s="140"/>
    </row>
    <row r="51" spans="2:28" ht="15" customHeight="1">
      <c r="B51" s="139"/>
      <c r="D51" s="145"/>
      <c r="E51" s="145"/>
      <c r="F51" s="145"/>
      <c r="G51" s="145"/>
      <c r="H51" s="145"/>
      <c r="I51" s="145"/>
      <c r="J51" s="145"/>
      <c r="K51" s="145"/>
      <c r="L51" s="145"/>
      <c r="M51" s="145"/>
      <c r="N51" s="145"/>
      <c r="O51" s="145"/>
      <c r="P51" s="145"/>
      <c r="Q51" s="145"/>
      <c r="R51" s="145"/>
      <c r="S51" s="145"/>
      <c r="T51" s="145"/>
      <c r="U51" s="145"/>
      <c r="V51" s="145"/>
      <c r="W51" s="145"/>
      <c r="X51" s="145"/>
      <c r="Y51" s="145"/>
      <c r="Z51" s="145"/>
      <c r="AA51" s="145"/>
      <c r="AB51" s="140"/>
    </row>
    <row r="52" spans="2:28" ht="15" customHeight="1">
      <c r="B52" s="139"/>
      <c r="D52" s="145"/>
      <c r="E52" s="145"/>
      <c r="F52" s="145"/>
      <c r="G52" s="145"/>
      <c r="H52" s="145"/>
      <c r="I52" s="145"/>
      <c r="J52" s="145"/>
      <c r="K52" s="145"/>
      <c r="L52" s="145"/>
      <c r="M52" s="145"/>
      <c r="N52" s="145"/>
      <c r="O52" s="145"/>
      <c r="P52" s="145"/>
      <c r="Q52" s="145"/>
      <c r="R52" s="145"/>
      <c r="S52" s="145"/>
      <c r="T52" s="145"/>
      <c r="U52" s="145"/>
      <c r="V52" s="145"/>
      <c r="W52" s="145"/>
      <c r="X52" s="145"/>
      <c r="Y52" s="145"/>
      <c r="Z52" s="145"/>
      <c r="AA52" s="145"/>
      <c r="AB52" s="140"/>
    </row>
    <row r="53" spans="2:28" ht="20.100000000000001" customHeight="1">
      <c r="B53" s="139"/>
      <c r="N53" s="721" t="s">
        <v>687</v>
      </c>
      <c r="O53" s="1083"/>
      <c r="P53" s="1083"/>
      <c r="Q53" s="1083"/>
      <c r="R53" s="1083"/>
      <c r="S53" s="1083"/>
      <c r="T53" s="1083"/>
      <c r="U53" s="1083"/>
      <c r="V53" s="1083"/>
      <c r="W53" s="1083"/>
      <c r="X53" s="1083"/>
      <c r="Y53" s="1083"/>
      <c r="Z53" s="1083"/>
      <c r="AA53" s="1083"/>
      <c r="AB53" s="140"/>
    </row>
    <row r="54" spans="2:28" ht="15" customHeight="1">
      <c r="B54" s="139"/>
      <c r="C54" s="98" t="s">
        <v>1604</v>
      </c>
      <c r="D54" s="145"/>
      <c r="E54" s="1091" t="str">
        <f>+C8</f>
        <v>Picado Fernandez Ricardo</v>
      </c>
      <c r="F54" s="1091"/>
      <c r="G54" s="1091"/>
      <c r="H54" s="1091"/>
      <c r="I54" s="1091"/>
      <c r="J54" s="1091"/>
      <c r="K54" s="1091"/>
      <c r="L54" s="1091"/>
      <c r="M54" s="1091"/>
      <c r="N54" s="1125" t="str">
        <f>VLOOKUP(N53,PARÁMETROS!$E$111:$H$126,4,0)</f>
        <v>COORDINADOR</v>
      </c>
      <c r="O54" s="1125"/>
      <c r="P54" s="1125"/>
      <c r="Q54" s="1125"/>
      <c r="R54" s="1125"/>
      <c r="S54" s="1125"/>
      <c r="T54" s="1125"/>
      <c r="U54" s="1125"/>
      <c r="V54" s="1125"/>
      <c r="W54" s="1125"/>
      <c r="X54" s="1125"/>
      <c r="Y54" s="1125"/>
      <c r="Z54" s="1125"/>
      <c r="AA54" s="1125"/>
      <c r="AB54" s="140"/>
    </row>
    <row r="55" spans="2:28" ht="15" customHeight="1">
      <c r="B55" s="139"/>
      <c r="C55" s="98" t="s">
        <v>1606</v>
      </c>
      <c r="E55" s="1091" t="s">
        <v>1607</v>
      </c>
      <c r="F55" s="1091"/>
      <c r="G55" s="1091"/>
      <c r="H55" s="1091"/>
      <c r="I55" s="1091"/>
      <c r="J55" s="1091"/>
      <c r="K55" s="1091"/>
      <c r="L55" s="1091"/>
      <c r="M55" s="1091"/>
      <c r="N55" s="1028" t="s">
        <v>1616</v>
      </c>
      <c r="O55" s="1028"/>
      <c r="P55" s="1028"/>
      <c r="Q55" s="1028"/>
      <c r="R55" s="1028"/>
      <c r="S55" s="1028"/>
      <c r="T55" s="1028"/>
      <c r="U55" s="1028"/>
      <c r="V55" s="1028"/>
      <c r="W55" s="1028"/>
      <c r="X55" s="1028"/>
      <c r="Y55" s="1028"/>
      <c r="Z55" s="1028"/>
      <c r="AA55" s="1028"/>
      <c r="AB55" s="140"/>
    </row>
    <row r="56" spans="2:28" ht="15" customHeight="1" thickBot="1">
      <c r="B56" s="139"/>
      <c r="C56" s="98" t="s">
        <v>1608</v>
      </c>
      <c r="E56" s="1091" t="s">
        <v>1617</v>
      </c>
      <c r="F56" s="1091"/>
      <c r="G56" s="1091"/>
      <c r="H56" s="1091"/>
      <c r="I56" s="1091"/>
      <c r="J56" s="1091"/>
      <c r="K56" s="1091"/>
      <c r="L56" s="1091"/>
      <c r="M56" s="1091"/>
      <c r="AB56" s="140"/>
    </row>
    <row r="57" spans="2:28" ht="15" customHeight="1" thickBot="1">
      <c r="B57" s="146"/>
      <c r="C57" s="147"/>
      <c r="D57" s="148"/>
      <c r="E57" s="148"/>
      <c r="F57" s="148"/>
      <c r="G57" s="148"/>
      <c r="H57" s="148"/>
      <c r="I57" s="148"/>
      <c r="J57" s="148"/>
      <c r="K57" s="148"/>
      <c r="L57" s="148"/>
      <c r="M57" s="148"/>
      <c r="N57" s="1092" t="s">
        <v>1611</v>
      </c>
      <c r="O57" s="1093"/>
      <c r="P57" s="1093"/>
      <c r="Q57" s="1093"/>
      <c r="R57" s="1093"/>
      <c r="S57" s="1093"/>
      <c r="T57" s="1093"/>
      <c r="U57" s="1093"/>
      <c r="V57" s="1093"/>
      <c r="W57" s="1093"/>
      <c r="X57" s="1093"/>
      <c r="Y57" s="1093"/>
      <c r="Z57" s="1093"/>
      <c r="AA57" s="1093"/>
      <c r="AB57" s="1094"/>
    </row>
    <row r="58" spans="2:28" ht="6" customHeight="1"/>
  </sheetData>
  <protectedRanges>
    <protectedRange sqref="C25 C27 C36 C34 C40 C30 C44" name="Rango1"/>
    <protectedRange sqref="M6:N6" name="Rango1_1"/>
  </protectedRanges>
  <mergeCells count="42">
    <mergeCell ref="N53:AA53"/>
    <mergeCell ref="N54:AA54"/>
    <mergeCell ref="C7:AA7"/>
    <mergeCell ref="N57:AB57"/>
    <mergeCell ref="D25:AA26"/>
    <mergeCell ref="D27:AA29"/>
    <mergeCell ref="D30:AA35"/>
    <mergeCell ref="D36:AA39"/>
    <mergeCell ref="D40:AA43"/>
    <mergeCell ref="D44:AA47"/>
    <mergeCell ref="E54:M54"/>
    <mergeCell ref="E55:M55"/>
    <mergeCell ref="N55:AA55"/>
    <mergeCell ref="E56:M56"/>
    <mergeCell ref="N49:AA49"/>
    <mergeCell ref="N50:AA50"/>
    <mergeCell ref="I18:AA18"/>
    <mergeCell ref="I19:AA19"/>
    <mergeCell ref="C22:F22"/>
    <mergeCell ref="G22:I22"/>
    <mergeCell ref="J22:AA22"/>
    <mergeCell ref="C18:H18"/>
    <mergeCell ref="C19:H19"/>
    <mergeCell ref="I15:AA15"/>
    <mergeCell ref="I16:AA16"/>
    <mergeCell ref="I17:AA17"/>
    <mergeCell ref="C15:H15"/>
    <mergeCell ref="C16:H16"/>
    <mergeCell ref="C17:H17"/>
    <mergeCell ref="C8:P8"/>
    <mergeCell ref="L9:Z9"/>
    <mergeCell ref="F10:J10"/>
    <mergeCell ref="I14:AA14"/>
    <mergeCell ref="T8:AA8"/>
    <mergeCell ref="C14:H14"/>
    <mergeCell ref="C3:Z3"/>
    <mergeCell ref="C4:Z4"/>
    <mergeCell ref="C5:Z5"/>
    <mergeCell ref="C6:J6"/>
    <mergeCell ref="K6:L6"/>
    <mergeCell ref="M6:U6"/>
    <mergeCell ref="V6:Z6"/>
  </mergeCells>
  <dataValidations count="1">
    <dataValidation allowBlank="1" showInputMessage="1" showErrorMessage="1" sqref="L9:Z9 C8:P8 T8:AA8 F10:J10" xr:uid="{00000000-0002-0000-0F00-000000000000}"/>
  </dataValidations>
  <printOptions horizontalCentered="1" verticalCentered="1"/>
  <pageMargins left="0.19685039370078741" right="0" top="0.59055118110236227" bottom="0.27559055118110237" header="0.39370078740157483" footer="0"/>
  <pageSetup scale="90" orientation="portrait" verticalDpi="300" r:id="rId1"/>
  <headerFooter alignWithMargins="0">
    <oddHeader>&amp;LRESOLUCIÓN &amp;F  &amp;D  &amp;P</oddHead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1BE3054E-C659-4311-8C40-6FD883AE9A62}">
          <x14:formula1>
            <xm:f>PARÁMETROS!$E$109:$E$126</xm:f>
          </x14:formula1>
          <xm:sqref>N53:AA53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K32"/>
  <sheetViews>
    <sheetView zoomScale="115" zoomScaleNormal="115" workbookViewId="0">
      <selection activeCell="B1" sqref="B1:AD1"/>
    </sheetView>
  </sheetViews>
  <sheetFormatPr baseColWidth="10" defaultColWidth="3.7109375" defaultRowHeight="15" customHeight="1"/>
  <cols>
    <col min="1" max="1" width="4" customWidth="1"/>
    <col min="2" max="2" width="3.7109375" style="38" customWidth="1"/>
    <col min="3" max="9" width="3.7109375" customWidth="1"/>
    <col min="17" max="17" width="7.28515625" customWidth="1"/>
    <col min="257" max="257" width="4" customWidth="1"/>
    <col min="258" max="265" width="3.7109375" customWidth="1"/>
    <col min="273" max="273" width="7.28515625" customWidth="1"/>
    <col min="513" max="513" width="4" customWidth="1"/>
    <col min="514" max="521" width="3.7109375" customWidth="1"/>
    <col min="529" max="529" width="7.28515625" customWidth="1"/>
    <col min="769" max="769" width="4" customWidth="1"/>
    <col min="770" max="777" width="3.7109375" customWidth="1"/>
    <col min="785" max="785" width="7.28515625" customWidth="1"/>
    <col min="1025" max="1025" width="4" customWidth="1"/>
    <col min="1026" max="1033" width="3.7109375" customWidth="1"/>
    <col min="1041" max="1041" width="7.28515625" customWidth="1"/>
    <col min="1281" max="1281" width="4" customWidth="1"/>
    <col min="1282" max="1289" width="3.7109375" customWidth="1"/>
    <col min="1297" max="1297" width="7.28515625" customWidth="1"/>
    <col min="1537" max="1537" width="4" customWidth="1"/>
    <col min="1538" max="1545" width="3.7109375" customWidth="1"/>
    <col min="1553" max="1553" width="7.28515625" customWidth="1"/>
    <col min="1793" max="1793" width="4" customWidth="1"/>
    <col min="1794" max="1801" width="3.7109375" customWidth="1"/>
    <col min="1809" max="1809" width="7.28515625" customWidth="1"/>
    <col min="2049" max="2049" width="4" customWidth="1"/>
    <col min="2050" max="2057" width="3.7109375" customWidth="1"/>
    <col min="2065" max="2065" width="7.28515625" customWidth="1"/>
    <col min="2305" max="2305" width="4" customWidth="1"/>
    <col min="2306" max="2313" width="3.7109375" customWidth="1"/>
    <col min="2321" max="2321" width="7.28515625" customWidth="1"/>
    <col min="2561" max="2561" width="4" customWidth="1"/>
    <col min="2562" max="2569" width="3.7109375" customWidth="1"/>
    <col min="2577" max="2577" width="7.28515625" customWidth="1"/>
    <col min="2817" max="2817" width="4" customWidth="1"/>
    <col min="2818" max="2825" width="3.7109375" customWidth="1"/>
    <col min="2833" max="2833" width="7.28515625" customWidth="1"/>
    <col min="3073" max="3073" width="4" customWidth="1"/>
    <col min="3074" max="3081" width="3.7109375" customWidth="1"/>
    <col min="3089" max="3089" width="7.28515625" customWidth="1"/>
    <col min="3329" max="3329" width="4" customWidth="1"/>
    <col min="3330" max="3337" width="3.7109375" customWidth="1"/>
    <col min="3345" max="3345" width="7.28515625" customWidth="1"/>
    <col min="3585" max="3585" width="4" customWidth="1"/>
    <col min="3586" max="3593" width="3.7109375" customWidth="1"/>
    <col min="3601" max="3601" width="7.28515625" customWidth="1"/>
    <col min="3841" max="3841" width="4" customWidth="1"/>
    <col min="3842" max="3849" width="3.7109375" customWidth="1"/>
    <col min="3857" max="3857" width="7.28515625" customWidth="1"/>
    <col min="4097" max="4097" width="4" customWidth="1"/>
    <col min="4098" max="4105" width="3.7109375" customWidth="1"/>
    <col min="4113" max="4113" width="7.28515625" customWidth="1"/>
    <col min="4353" max="4353" width="4" customWidth="1"/>
    <col min="4354" max="4361" width="3.7109375" customWidth="1"/>
    <col min="4369" max="4369" width="7.28515625" customWidth="1"/>
    <col min="4609" max="4609" width="4" customWidth="1"/>
    <col min="4610" max="4617" width="3.7109375" customWidth="1"/>
    <col min="4625" max="4625" width="7.28515625" customWidth="1"/>
    <col min="4865" max="4865" width="4" customWidth="1"/>
    <col min="4866" max="4873" width="3.7109375" customWidth="1"/>
    <col min="4881" max="4881" width="7.28515625" customWidth="1"/>
    <col min="5121" max="5121" width="4" customWidth="1"/>
    <col min="5122" max="5129" width="3.7109375" customWidth="1"/>
    <col min="5137" max="5137" width="7.28515625" customWidth="1"/>
    <col min="5377" max="5377" width="4" customWidth="1"/>
    <col min="5378" max="5385" width="3.7109375" customWidth="1"/>
    <col min="5393" max="5393" width="7.28515625" customWidth="1"/>
    <col min="5633" max="5633" width="4" customWidth="1"/>
    <col min="5634" max="5641" width="3.7109375" customWidth="1"/>
    <col min="5649" max="5649" width="7.28515625" customWidth="1"/>
    <col min="5889" max="5889" width="4" customWidth="1"/>
    <col min="5890" max="5897" width="3.7109375" customWidth="1"/>
    <col min="5905" max="5905" width="7.28515625" customWidth="1"/>
    <col min="6145" max="6145" width="4" customWidth="1"/>
    <col min="6146" max="6153" width="3.7109375" customWidth="1"/>
    <col min="6161" max="6161" width="7.28515625" customWidth="1"/>
    <col min="6401" max="6401" width="4" customWidth="1"/>
    <col min="6402" max="6409" width="3.7109375" customWidth="1"/>
    <col min="6417" max="6417" width="7.28515625" customWidth="1"/>
    <col min="6657" max="6657" width="4" customWidth="1"/>
    <col min="6658" max="6665" width="3.7109375" customWidth="1"/>
    <col min="6673" max="6673" width="7.28515625" customWidth="1"/>
    <col min="6913" max="6913" width="4" customWidth="1"/>
    <col min="6914" max="6921" width="3.7109375" customWidth="1"/>
    <col min="6929" max="6929" width="7.28515625" customWidth="1"/>
    <col min="7169" max="7169" width="4" customWidth="1"/>
    <col min="7170" max="7177" width="3.7109375" customWidth="1"/>
    <col min="7185" max="7185" width="7.28515625" customWidth="1"/>
    <col min="7425" max="7425" width="4" customWidth="1"/>
    <col min="7426" max="7433" width="3.7109375" customWidth="1"/>
    <col min="7441" max="7441" width="7.28515625" customWidth="1"/>
    <col min="7681" max="7681" width="4" customWidth="1"/>
    <col min="7682" max="7689" width="3.7109375" customWidth="1"/>
    <col min="7697" max="7697" width="7.28515625" customWidth="1"/>
    <col min="7937" max="7937" width="4" customWidth="1"/>
    <col min="7938" max="7945" width="3.7109375" customWidth="1"/>
    <col min="7953" max="7953" width="7.28515625" customWidth="1"/>
    <col min="8193" max="8193" width="4" customWidth="1"/>
    <col min="8194" max="8201" width="3.7109375" customWidth="1"/>
    <col min="8209" max="8209" width="7.28515625" customWidth="1"/>
    <col min="8449" max="8449" width="4" customWidth="1"/>
    <col min="8450" max="8457" width="3.7109375" customWidth="1"/>
    <col min="8465" max="8465" width="7.28515625" customWidth="1"/>
    <col min="8705" max="8705" width="4" customWidth="1"/>
    <col min="8706" max="8713" width="3.7109375" customWidth="1"/>
    <col min="8721" max="8721" width="7.28515625" customWidth="1"/>
    <col min="8961" max="8961" width="4" customWidth="1"/>
    <col min="8962" max="8969" width="3.7109375" customWidth="1"/>
    <col min="8977" max="8977" width="7.28515625" customWidth="1"/>
    <col min="9217" max="9217" width="4" customWidth="1"/>
    <col min="9218" max="9225" width="3.7109375" customWidth="1"/>
    <col min="9233" max="9233" width="7.28515625" customWidth="1"/>
    <col min="9473" max="9473" width="4" customWidth="1"/>
    <col min="9474" max="9481" width="3.7109375" customWidth="1"/>
    <col min="9489" max="9489" width="7.28515625" customWidth="1"/>
    <col min="9729" max="9729" width="4" customWidth="1"/>
    <col min="9730" max="9737" width="3.7109375" customWidth="1"/>
    <col min="9745" max="9745" width="7.28515625" customWidth="1"/>
    <col min="9985" max="9985" width="4" customWidth="1"/>
    <col min="9986" max="9993" width="3.7109375" customWidth="1"/>
    <col min="10001" max="10001" width="7.28515625" customWidth="1"/>
    <col min="10241" max="10241" width="4" customWidth="1"/>
    <col min="10242" max="10249" width="3.7109375" customWidth="1"/>
    <col min="10257" max="10257" width="7.28515625" customWidth="1"/>
    <col min="10497" max="10497" width="4" customWidth="1"/>
    <col min="10498" max="10505" width="3.7109375" customWidth="1"/>
    <col min="10513" max="10513" width="7.28515625" customWidth="1"/>
    <col min="10753" max="10753" width="4" customWidth="1"/>
    <col min="10754" max="10761" width="3.7109375" customWidth="1"/>
    <col min="10769" max="10769" width="7.28515625" customWidth="1"/>
    <col min="11009" max="11009" width="4" customWidth="1"/>
    <col min="11010" max="11017" width="3.7109375" customWidth="1"/>
    <col min="11025" max="11025" width="7.28515625" customWidth="1"/>
    <col min="11265" max="11265" width="4" customWidth="1"/>
    <col min="11266" max="11273" width="3.7109375" customWidth="1"/>
    <col min="11281" max="11281" width="7.28515625" customWidth="1"/>
    <col min="11521" max="11521" width="4" customWidth="1"/>
    <col min="11522" max="11529" width="3.7109375" customWidth="1"/>
    <col min="11537" max="11537" width="7.28515625" customWidth="1"/>
    <col min="11777" max="11777" width="4" customWidth="1"/>
    <col min="11778" max="11785" width="3.7109375" customWidth="1"/>
    <col min="11793" max="11793" width="7.28515625" customWidth="1"/>
    <col min="12033" max="12033" width="4" customWidth="1"/>
    <col min="12034" max="12041" width="3.7109375" customWidth="1"/>
    <col min="12049" max="12049" width="7.28515625" customWidth="1"/>
    <col min="12289" max="12289" width="4" customWidth="1"/>
    <col min="12290" max="12297" width="3.7109375" customWidth="1"/>
    <col min="12305" max="12305" width="7.28515625" customWidth="1"/>
    <col min="12545" max="12545" width="4" customWidth="1"/>
    <col min="12546" max="12553" width="3.7109375" customWidth="1"/>
    <col min="12561" max="12561" width="7.28515625" customWidth="1"/>
    <col min="12801" max="12801" width="4" customWidth="1"/>
    <col min="12802" max="12809" width="3.7109375" customWidth="1"/>
    <col min="12817" max="12817" width="7.28515625" customWidth="1"/>
    <col min="13057" max="13057" width="4" customWidth="1"/>
    <col min="13058" max="13065" width="3.7109375" customWidth="1"/>
    <col min="13073" max="13073" width="7.28515625" customWidth="1"/>
    <col min="13313" max="13313" width="4" customWidth="1"/>
    <col min="13314" max="13321" width="3.7109375" customWidth="1"/>
    <col min="13329" max="13329" width="7.28515625" customWidth="1"/>
    <col min="13569" max="13569" width="4" customWidth="1"/>
    <col min="13570" max="13577" width="3.7109375" customWidth="1"/>
    <col min="13585" max="13585" width="7.28515625" customWidth="1"/>
    <col min="13825" max="13825" width="4" customWidth="1"/>
    <col min="13826" max="13833" width="3.7109375" customWidth="1"/>
    <col min="13841" max="13841" width="7.28515625" customWidth="1"/>
    <col min="14081" max="14081" width="4" customWidth="1"/>
    <col min="14082" max="14089" width="3.7109375" customWidth="1"/>
    <col min="14097" max="14097" width="7.28515625" customWidth="1"/>
    <col min="14337" max="14337" width="4" customWidth="1"/>
    <col min="14338" max="14345" width="3.7109375" customWidth="1"/>
    <col min="14353" max="14353" width="7.28515625" customWidth="1"/>
    <col min="14593" max="14593" width="4" customWidth="1"/>
    <col min="14594" max="14601" width="3.7109375" customWidth="1"/>
    <col min="14609" max="14609" width="7.28515625" customWidth="1"/>
    <col min="14849" max="14849" width="4" customWidth="1"/>
    <col min="14850" max="14857" width="3.7109375" customWidth="1"/>
    <col min="14865" max="14865" width="7.28515625" customWidth="1"/>
    <col min="15105" max="15105" width="4" customWidth="1"/>
    <col min="15106" max="15113" width="3.7109375" customWidth="1"/>
    <col min="15121" max="15121" width="7.28515625" customWidth="1"/>
    <col min="15361" max="15361" width="4" customWidth="1"/>
    <col min="15362" max="15369" width="3.7109375" customWidth="1"/>
    <col min="15377" max="15377" width="7.28515625" customWidth="1"/>
    <col min="15617" max="15617" width="4" customWidth="1"/>
    <col min="15618" max="15625" width="3.7109375" customWidth="1"/>
    <col min="15633" max="15633" width="7.28515625" customWidth="1"/>
    <col min="15873" max="15873" width="4" customWidth="1"/>
    <col min="15874" max="15881" width="3.7109375" customWidth="1"/>
    <col min="15889" max="15889" width="7.28515625" customWidth="1"/>
    <col min="16129" max="16129" width="4" customWidth="1"/>
    <col min="16130" max="16137" width="3.7109375" customWidth="1"/>
    <col min="16145" max="16145" width="7.28515625" customWidth="1"/>
  </cols>
  <sheetData>
    <row r="1" spans="1:37" ht="15" customHeight="1">
      <c r="A1" s="149"/>
      <c r="B1" s="150"/>
      <c r="C1" s="40"/>
      <c r="D1" s="40"/>
      <c r="E1" s="40"/>
      <c r="F1" s="40"/>
      <c r="G1" s="40"/>
      <c r="H1" s="40"/>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6"/>
    </row>
    <row r="2" spans="1:37" ht="15" customHeight="1">
      <c r="A2" s="151"/>
      <c r="B2" s="779" t="s">
        <v>1618</v>
      </c>
      <c r="C2" s="779"/>
      <c r="D2" s="779"/>
      <c r="E2" s="779"/>
      <c r="F2" s="779"/>
      <c r="G2" s="779"/>
      <c r="H2" s="779"/>
      <c r="I2" s="779"/>
      <c r="J2" s="779"/>
      <c r="K2" s="779"/>
      <c r="L2" s="779"/>
      <c r="M2" s="779"/>
      <c r="N2" s="779"/>
      <c r="O2" s="779"/>
      <c r="P2" s="779"/>
      <c r="Q2" s="779"/>
      <c r="R2" s="779"/>
      <c r="S2" s="779"/>
      <c r="T2" s="779"/>
      <c r="U2" s="779"/>
      <c r="V2" s="779"/>
      <c r="W2" s="779"/>
      <c r="X2" s="779"/>
      <c r="Y2" s="779"/>
      <c r="Z2" s="779"/>
      <c r="AA2" s="779"/>
      <c r="AB2" s="779"/>
      <c r="AC2" s="779"/>
      <c r="AD2" s="779"/>
      <c r="AE2" s="779"/>
      <c r="AF2" s="779"/>
      <c r="AG2" s="779"/>
      <c r="AH2" s="779"/>
      <c r="AI2" s="779"/>
      <c r="AJ2" s="779"/>
      <c r="AK2" s="47"/>
    </row>
    <row r="3" spans="1:37" ht="15" customHeight="1">
      <c r="A3" s="151"/>
      <c r="B3" s="780" t="s">
        <v>1538</v>
      </c>
      <c r="C3" s="780"/>
      <c r="D3" s="780"/>
      <c r="E3" s="780"/>
      <c r="F3" s="780"/>
      <c r="G3" s="780"/>
      <c r="H3" s="780"/>
      <c r="I3" s="780"/>
      <c r="J3" s="780"/>
      <c r="K3" s="780"/>
      <c r="L3" s="780"/>
      <c r="M3" s="780"/>
      <c r="N3" s="780"/>
      <c r="O3" s="780"/>
      <c r="P3" s="780"/>
      <c r="Q3" s="780"/>
      <c r="R3" s="780"/>
      <c r="S3" s="780"/>
      <c r="T3" s="780"/>
      <c r="U3" s="780"/>
      <c r="V3" s="780"/>
      <c r="W3" s="780"/>
      <c r="X3" s="780"/>
      <c r="Y3" s="780"/>
      <c r="Z3" s="780"/>
      <c r="AA3" s="780"/>
      <c r="AB3" s="780"/>
      <c r="AC3" s="780"/>
      <c r="AD3" s="780"/>
      <c r="AE3" s="780"/>
      <c r="AF3" s="780"/>
      <c r="AG3" s="780"/>
      <c r="AH3" s="780"/>
      <c r="AI3" s="780"/>
      <c r="AJ3" s="780"/>
      <c r="AK3" s="47"/>
    </row>
    <row r="4" spans="1:37" ht="15" customHeight="1">
      <c r="A4" s="151"/>
      <c r="B4" s="780"/>
      <c r="C4" s="780"/>
      <c r="D4" s="780"/>
      <c r="E4" s="780"/>
      <c r="F4" s="780"/>
      <c r="G4" s="780"/>
      <c r="H4" s="780"/>
      <c r="I4" s="780"/>
      <c r="J4" s="780"/>
      <c r="K4" s="780"/>
      <c r="L4" s="780"/>
      <c r="M4" s="780"/>
      <c r="N4" s="780"/>
      <c r="O4" s="780"/>
      <c r="P4" s="780"/>
      <c r="Q4" s="780"/>
      <c r="R4" s="780"/>
      <c r="S4" s="780"/>
      <c r="T4" s="780"/>
      <c r="U4" s="780"/>
      <c r="V4" s="780"/>
      <c r="W4" s="780"/>
      <c r="X4" s="780"/>
      <c r="Y4" s="780"/>
      <c r="Z4" s="780"/>
      <c r="AA4" s="780"/>
      <c r="AB4" s="780"/>
      <c r="AC4" s="780"/>
      <c r="AD4" s="780"/>
      <c r="AE4" s="780"/>
      <c r="AF4" s="780"/>
      <c r="AG4" s="780"/>
      <c r="AH4" s="780"/>
      <c r="AI4" s="780"/>
      <c r="AJ4" s="780"/>
      <c r="AK4" s="47"/>
    </row>
    <row r="5" spans="1:37" ht="15" customHeight="1">
      <c r="A5" s="151"/>
      <c r="B5" s="152"/>
      <c r="C5" s="152"/>
      <c r="D5" s="152"/>
      <c r="E5" s="152"/>
      <c r="F5" s="152"/>
      <c r="G5" s="152"/>
      <c r="H5" s="152"/>
      <c r="AK5" s="47"/>
    </row>
    <row r="6" spans="1:37" ht="21.75" customHeight="1">
      <c r="A6" s="151"/>
      <c r="B6" s="1140" t="s">
        <v>1619</v>
      </c>
      <c r="C6" s="1140"/>
      <c r="D6" s="1140"/>
      <c r="E6" s="1140"/>
      <c r="F6" s="1140"/>
      <c r="G6" s="1140"/>
      <c r="H6" s="1140"/>
      <c r="I6" s="1140"/>
      <c r="J6" s="1140"/>
      <c r="K6" s="1140"/>
      <c r="L6" s="1140"/>
      <c r="M6" s="1140"/>
      <c r="N6" s="1140"/>
      <c r="O6" s="1140"/>
      <c r="P6" s="1140"/>
      <c r="Q6" s="1140"/>
      <c r="R6" s="1140"/>
      <c r="S6" s="1140"/>
      <c r="T6" s="1140"/>
      <c r="U6" s="1140"/>
      <c r="V6" s="1140"/>
      <c r="W6" s="1140"/>
      <c r="X6" s="1140"/>
      <c r="Y6" s="1140"/>
      <c r="Z6" s="1140"/>
      <c r="AA6" s="1140"/>
      <c r="AB6" s="1140"/>
      <c r="AC6" s="1140"/>
      <c r="AD6" s="1140"/>
      <c r="AE6" s="1140"/>
      <c r="AF6" s="1140"/>
      <c r="AG6" s="1140"/>
      <c r="AH6" s="1140"/>
      <c r="AI6" s="1140"/>
      <c r="AJ6" s="1140"/>
      <c r="AK6" s="47"/>
    </row>
    <row r="7" spans="1:37" ht="15" customHeight="1">
      <c r="A7" s="151"/>
      <c r="B7" s="153"/>
      <c r="C7" s="154"/>
      <c r="D7" s="154"/>
      <c r="E7" s="154"/>
      <c r="F7" s="154"/>
      <c r="G7" s="154"/>
      <c r="H7" s="154"/>
      <c r="AK7" s="47"/>
    </row>
    <row r="8" spans="1:37" ht="15" customHeight="1">
      <c r="A8" s="151"/>
      <c r="B8" s="155" t="s">
        <v>1293</v>
      </c>
      <c r="D8" s="156"/>
      <c r="E8" s="156"/>
      <c r="F8" s="156"/>
      <c r="G8" s="156"/>
      <c r="I8" s="316">
        <f>+' FMT 104 TOMA DATOS'!H28</f>
        <v>0</v>
      </c>
      <c r="AK8" s="47"/>
    </row>
    <row r="9" spans="1:37" ht="15" customHeight="1">
      <c r="A9" s="151"/>
      <c r="B9" s="155" t="s">
        <v>1294</v>
      </c>
      <c r="C9" s="157"/>
      <c r="F9" s="317" t="str">
        <f>+' FMT 104 TOMA DATOS'!H38</f>
        <v>150 este CCSS</v>
      </c>
      <c r="AK9" s="47"/>
    </row>
    <row r="10" spans="1:37" ht="15" customHeight="1">
      <c r="A10" s="151"/>
      <c r="B10" s="155" t="s">
        <v>1295</v>
      </c>
      <c r="C10" s="159"/>
      <c r="D10" s="159"/>
      <c r="E10" s="159"/>
      <c r="F10" s="159"/>
      <c r="G10" s="159"/>
      <c r="H10" s="159"/>
      <c r="AK10" s="47"/>
    </row>
    <row r="11" spans="1:37" ht="15" customHeight="1">
      <c r="A11" s="151"/>
      <c r="B11" s="160">
        <v>1</v>
      </c>
      <c r="C11" s="720" t="str">
        <f>+'RESOLUCION COMERCIAL'!I14</f>
        <v>ELABORACIÓN DE PRODUCTOS EMULSIFICADOS</v>
      </c>
      <c r="D11" s="720"/>
      <c r="E11" s="720"/>
      <c r="F11" s="720"/>
      <c r="G11" s="720"/>
      <c r="H11" s="720"/>
      <c r="I11" s="720"/>
      <c r="J11" s="720"/>
      <c r="K11" s="720"/>
      <c r="L11" s="720"/>
      <c r="M11" s="720"/>
      <c r="N11" s="720"/>
      <c r="O11" s="720"/>
      <c r="P11" s="720"/>
      <c r="Q11" s="720"/>
      <c r="R11" s="720"/>
      <c r="S11" s="720"/>
      <c r="T11" s="10"/>
      <c r="U11" s="10"/>
      <c r="V11" s="10"/>
      <c r="W11" s="10"/>
      <c r="X11" s="10"/>
      <c r="Y11" s="10"/>
      <c r="Z11" s="10"/>
      <c r="AA11" s="10"/>
      <c r="AB11" s="10"/>
      <c r="AC11" s="10"/>
      <c r="AD11" s="10"/>
      <c r="AE11" s="10"/>
      <c r="AF11" s="10"/>
      <c r="AG11" s="10"/>
      <c r="AH11" s="10"/>
      <c r="AI11" s="10"/>
      <c r="AK11" s="47"/>
    </row>
    <row r="12" spans="1:37" ht="15" customHeight="1">
      <c r="A12" s="151"/>
      <c r="B12" s="160">
        <f>1+B11</f>
        <v>2</v>
      </c>
      <c r="C12" s="720" t="str">
        <f>+'RESOLUCION COMERCIAL'!I15</f>
        <v>NINGÚN OTRA</v>
      </c>
      <c r="D12" s="720"/>
      <c r="E12" s="720"/>
      <c r="F12" s="720"/>
      <c r="G12" s="720"/>
      <c r="H12" s="720"/>
      <c r="I12" s="720"/>
      <c r="J12" s="720"/>
      <c r="K12" s="720"/>
      <c r="L12" s="720"/>
      <c r="M12" s="720"/>
      <c r="N12" s="720"/>
      <c r="O12" s="720"/>
      <c r="P12" s="720"/>
      <c r="Q12" s="720"/>
      <c r="R12" s="720"/>
      <c r="S12" s="720"/>
      <c r="T12" s="720"/>
      <c r="U12" s="720"/>
      <c r="V12" s="720"/>
      <c r="W12" s="720"/>
      <c r="X12" s="720"/>
      <c r="Y12" s="720"/>
      <c r="Z12" s="720"/>
      <c r="AA12" s="720"/>
      <c r="AB12" s="720"/>
      <c r="AC12" s="720"/>
      <c r="AD12" s="720"/>
      <c r="AE12" s="720"/>
      <c r="AF12" s="720"/>
      <c r="AG12" s="720"/>
      <c r="AH12" s="720"/>
      <c r="AI12" s="720"/>
      <c r="AK12" s="47"/>
    </row>
    <row r="13" spans="1:37" ht="15" customHeight="1">
      <c r="A13" s="151"/>
      <c r="B13" s="160">
        <f>1+B12</f>
        <v>3</v>
      </c>
      <c r="C13" s="720" t="str">
        <f>+'RESOLUCION COMERCIAL'!I16</f>
        <v>NINGÚN OTRA</v>
      </c>
      <c r="D13" s="720"/>
      <c r="E13" s="720"/>
      <c r="F13" s="720"/>
      <c r="G13" s="720"/>
      <c r="H13" s="720"/>
      <c r="I13" s="720"/>
      <c r="J13" s="720"/>
      <c r="K13" s="720"/>
      <c r="L13" s="720"/>
      <c r="M13" s="720"/>
      <c r="N13" s="720"/>
      <c r="O13" s="720"/>
      <c r="P13" s="720"/>
      <c r="Q13" s="720"/>
      <c r="R13" s="720"/>
      <c r="S13" s="720"/>
      <c r="T13" s="720"/>
      <c r="U13" s="720"/>
      <c r="V13" s="720"/>
      <c r="W13" s="720"/>
      <c r="X13" s="720"/>
      <c r="Y13" s="720"/>
      <c r="Z13" s="720"/>
      <c r="AA13" s="720"/>
      <c r="AB13" s="720"/>
      <c r="AC13" s="720"/>
      <c r="AD13" s="720"/>
      <c r="AE13" s="720"/>
      <c r="AF13" s="720"/>
      <c r="AG13" s="720"/>
      <c r="AH13" s="720"/>
      <c r="AI13" s="720"/>
      <c r="AK13" s="47"/>
    </row>
    <row r="14" spans="1:37" ht="15" customHeight="1">
      <c r="A14" s="151"/>
      <c r="B14" s="160">
        <f>1+B13</f>
        <v>4</v>
      </c>
      <c r="C14" s="720" t="str">
        <f>+'RESOLUCION COMERCIAL'!I17</f>
        <v>NINGÚN OTRA</v>
      </c>
      <c r="D14" s="720"/>
      <c r="E14" s="720"/>
      <c r="F14" s="720"/>
      <c r="G14" s="720"/>
      <c r="H14" s="720"/>
      <c r="I14" s="720"/>
      <c r="J14" s="720"/>
      <c r="K14" s="720"/>
      <c r="L14" s="720"/>
      <c r="M14" s="720"/>
      <c r="N14" s="720"/>
      <c r="O14" s="720"/>
      <c r="P14" s="720"/>
      <c r="Q14" s="720"/>
      <c r="R14" s="720"/>
      <c r="S14" s="720"/>
      <c r="T14" s="720"/>
      <c r="U14" s="720"/>
      <c r="V14" s="720"/>
      <c r="W14" s="720"/>
      <c r="X14" s="720"/>
      <c r="Y14" s="720"/>
      <c r="Z14" s="720"/>
      <c r="AA14" s="720"/>
      <c r="AB14" s="720"/>
      <c r="AC14" s="720"/>
      <c r="AD14" s="720"/>
      <c r="AE14" s="720"/>
      <c r="AF14" s="720"/>
      <c r="AG14" s="720"/>
      <c r="AH14" s="720"/>
      <c r="AI14" s="720"/>
      <c r="AK14" s="47"/>
    </row>
    <row r="15" spans="1:37" ht="15" customHeight="1">
      <c r="A15" s="151"/>
      <c r="B15" s="161" t="s">
        <v>1620</v>
      </c>
      <c r="D15" s="162"/>
      <c r="E15" s="162"/>
      <c r="F15" s="162"/>
      <c r="I15" s="1131" t="str">
        <f>'CALCULO LICENCIA'!I10</f>
        <v>Picado Fernandez Ricardo</v>
      </c>
      <c r="J15" s="1131"/>
      <c r="K15" s="1131"/>
      <c r="L15" s="1131"/>
      <c r="M15" s="1131"/>
      <c r="N15" s="1131"/>
      <c r="O15" s="1131"/>
      <c r="P15" s="1131"/>
      <c r="Q15" s="1131"/>
      <c r="R15" s="1131"/>
      <c r="S15" s="1131"/>
      <c r="T15" s="1131"/>
      <c r="U15" s="1131"/>
      <c r="V15" s="1131"/>
      <c r="W15" s="1131"/>
      <c r="X15" s="1131"/>
      <c r="Y15" s="1131"/>
      <c r="Z15" s="1131"/>
      <c r="AA15" s="1131"/>
      <c r="AB15" s="43" t="s">
        <v>1298</v>
      </c>
      <c r="AE15" s="1128" t="str">
        <f>'CALCULO LICENCIA'!W10</f>
        <v>501450912</v>
      </c>
      <c r="AF15" s="1128"/>
      <c r="AG15" s="1128"/>
      <c r="AH15" s="1128"/>
      <c r="AI15" s="1128"/>
      <c r="AK15" s="47"/>
    </row>
    <row r="16" spans="1:37" ht="15" customHeight="1">
      <c r="A16" s="151"/>
      <c r="B16" s="168" t="s">
        <v>1517</v>
      </c>
      <c r="D16" s="157"/>
      <c r="G16" s="159"/>
      <c r="H16" s="1129">
        <f>'CALCULO LICENCIA'!H11</f>
        <v>0</v>
      </c>
      <c r="I16" s="1129"/>
      <c r="J16" s="1129"/>
      <c r="K16" s="1129"/>
      <c r="L16" s="1129"/>
      <c r="M16" s="1129"/>
      <c r="N16" s="1129"/>
      <c r="O16" s="1129"/>
      <c r="P16" s="1129"/>
      <c r="Q16" s="1129"/>
      <c r="R16" s="1129"/>
      <c r="S16" s="1129"/>
      <c r="T16" s="1129"/>
      <c r="U16" s="1129"/>
      <c r="V16" s="1129"/>
      <c r="W16" s="1129"/>
      <c r="X16" s="1129"/>
      <c r="Y16" s="1129"/>
      <c r="Z16" s="1129"/>
      <c r="AA16" s="1129"/>
      <c r="AB16" s="43" t="str">
        <f>+AB15</f>
        <v>N° CEDULA:</v>
      </c>
      <c r="AE16" s="1128">
        <f>'CALCULO LICENCIA'!W11</f>
        <v>0</v>
      </c>
      <c r="AF16" s="1128"/>
      <c r="AG16" s="1128"/>
      <c r="AH16" s="1128"/>
      <c r="AI16" s="1128"/>
      <c r="AK16" s="47"/>
    </row>
    <row r="17" spans="1:37" ht="15" customHeight="1">
      <c r="A17" s="151"/>
      <c r="B17" s="155" t="s">
        <v>1621</v>
      </c>
      <c r="H17" s="153"/>
      <c r="L17" s="1130" t="str">
        <f>AE15</f>
        <v>501450912</v>
      </c>
      <c r="M17" s="1130"/>
      <c r="N17" s="1130"/>
      <c r="O17" s="1130"/>
      <c r="P17" s="1130"/>
      <c r="Q17" s="1130"/>
      <c r="R17" s="1137" t="s">
        <v>1622</v>
      </c>
      <c r="S17" s="1137"/>
      <c r="T17" s="1137"/>
      <c r="U17" s="1137"/>
      <c r="V17" s="1137"/>
      <c r="W17" s="1137"/>
      <c r="X17" s="1137"/>
      <c r="Y17" s="1137"/>
      <c r="Z17" s="1137"/>
      <c r="AA17" s="1137"/>
      <c r="AB17" s="1137"/>
      <c r="AC17" s="1137"/>
      <c r="AD17" s="1137"/>
      <c r="AE17" s="1137"/>
      <c r="AF17" s="1137"/>
      <c r="AG17" s="1137"/>
      <c r="AH17" s="1137"/>
      <c r="AI17" s="1137"/>
      <c r="AJ17" s="1137"/>
      <c r="AK17" s="47"/>
    </row>
    <row r="18" spans="1:37" ht="20.25" customHeight="1">
      <c r="A18" s="151"/>
      <c r="B18" s="155" t="s">
        <v>1623</v>
      </c>
      <c r="R18" s="1132">
        <v>2023</v>
      </c>
      <c r="S18" s="1132"/>
      <c r="T18" s="1132"/>
      <c r="U18" s="1136" t="s">
        <v>1624</v>
      </c>
      <c r="V18" s="1136"/>
      <c r="W18" s="1136"/>
      <c r="X18" s="1136"/>
      <c r="Y18" s="1136"/>
      <c r="Z18" s="1136"/>
      <c r="AA18" s="1136"/>
      <c r="AB18" s="1136"/>
      <c r="AC18" s="1136"/>
      <c r="AD18" s="1136"/>
      <c r="AE18" s="1136"/>
      <c r="AF18" s="1136"/>
      <c r="AG18" s="1136"/>
      <c r="AH18" s="1136"/>
      <c r="AI18" s="1136"/>
      <c r="AK18" s="47"/>
    </row>
    <row r="19" spans="1:37" ht="15" customHeight="1">
      <c r="A19" s="151"/>
      <c r="AK19" s="47"/>
    </row>
    <row r="20" spans="1:37" ht="15" customHeight="1">
      <c r="A20" s="151"/>
      <c r="B20" s="356" t="s">
        <v>1625</v>
      </c>
      <c r="K20" s="1133">
        <v>665</v>
      </c>
      <c r="L20" s="1133"/>
      <c r="M20" t="s">
        <v>1626</v>
      </c>
      <c r="N20" s="386">
        <v>21</v>
      </c>
      <c r="O20" t="s">
        <v>1531</v>
      </c>
      <c r="P20" s="1133" t="s">
        <v>1173</v>
      </c>
      <c r="Q20" s="1133"/>
      <c r="R20" s="1133"/>
      <c r="S20" s="1133"/>
      <c r="T20" s="1133"/>
      <c r="U20" t="s">
        <v>1531</v>
      </c>
      <c r="V20" s="1133">
        <v>2022</v>
      </c>
      <c r="W20" s="1133"/>
      <c r="X20" s="1133"/>
      <c r="Y20" s="1138" t="s">
        <v>1627</v>
      </c>
      <c r="Z20" s="1138"/>
      <c r="AA20" s="1138"/>
      <c r="AB20" s="1138"/>
      <c r="AC20" s="1138"/>
      <c r="AD20" s="1138"/>
      <c r="AE20" s="1138"/>
      <c r="AF20" s="1138"/>
      <c r="AG20" s="1138"/>
      <c r="AH20" s="1138"/>
      <c r="AI20" s="1138"/>
      <c r="AJ20" s="1135">
        <v>4520</v>
      </c>
      <c r="AK20" s="1139"/>
    </row>
    <row r="21" spans="1:37" ht="15" customHeight="1">
      <c r="A21" s="151"/>
      <c r="B21" s="356" t="s">
        <v>1628</v>
      </c>
      <c r="G21" s="386" t="s">
        <v>740</v>
      </c>
      <c r="H21" s="10" t="s">
        <v>1629</v>
      </c>
      <c r="W21" s="386">
        <v>5</v>
      </c>
      <c r="X21" s="10" t="s">
        <v>1630</v>
      </c>
      <c r="AE21" s="386">
        <f>+N20</f>
        <v>21</v>
      </c>
      <c r="AF21" s="10" t="s">
        <v>1283</v>
      </c>
      <c r="AG21" s="1133" t="str">
        <f>+P20</f>
        <v>DICIEMBRE</v>
      </c>
      <c r="AH21" s="1133"/>
      <c r="AI21" s="1133"/>
      <c r="AJ21" s="1133"/>
      <c r="AK21" s="1134"/>
    </row>
    <row r="22" spans="1:37" ht="15" customHeight="1">
      <c r="A22" s="151"/>
      <c r="B22" s="356" t="s">
        <v>1283</v>
      </c>
      <c r="C22" s="1135">
        <f>+V20+W21</f>
        <v>2027</v>
      </c>
      <c r="D22" s="1135"/>
      <c r="E22" s="1135"/>
      <c r="F22" s="1135"/>
      <c r="AK22" s="47"/>
    </row>
    <row r="23" spans="1:37" ht="15" customHeight="1">
      <c r="A23" s="151"/>
      <c r="AK23" s="47"/>
    </row>
    <row r="24" spans="1:37" ht="15" customHeight="1">
      <c r="A24" s="151"/>
      <c r="B24"/>
      <c r="E24" s="163"/>
      <c r="F24" s="43"/>
      <c r="G24" s="164"/>
      <c r="H24" s="10"/>
      <c r="AK24" s="47"/>
    </row>
    <row r="25" spans="1:37" ht="20.100000000000001" customHeight="1">
      <c r="A25" s="151"/>
      <c r="B25"/>
      <c r="F25" s="164"/>
      <c r="G25" s="164"/>
      <c r="H25" s="10"/>
      <c r="O25" s="10"/>
      <c r="AK25" s="47"/>
    </row>
    <row r="26" spans="1:37" ht="15" customHeight="1">
      <c r="A26" s="151"/>
      <c r="O26" s="10"/>
      <c r="AK26" s="47"/>
    </row>
    <row r="27" spans="1:37" ht="22.5" customHeight="1">
      <c r="A27" s="151"/>
      <c r="B27" s="1127" t="str">
        <f>+'RESOLUCION COMERCIAL'!N49</f>
        <v>Frayman Perez Ramirez</v>
      </c>
      <c r="C27" s="1127"/>
      <c r="D27" s="1127"/>
      <c r="E27" s="1127"/>
      <c r="F27" s="1127"/>
      <c r="G27" s="1127"/>
      <c r="H27" s="1127"/>
      <c r="I27" s="1127"/>
      <c r="J27" s="1127"/>
      <c r="K27" s="1127"/>
      <c r="L27" s="1127"/>
      <c r="M27" s="1127"/>
      <c r="N27" s="1127"/>
      <c r="O27" s="1127"/>
      <c r="P27" s="1127"/>
      <c r="Q27" s="1127"/>
      <c r="R27" s="1127"/>
      <c r="S27" s="1127"/>
      <c r="T27" s="1127"/>
      <c r="U27" s="1127"/>
      <c r="V27" s="1127"/>
      <c r="W27" s="1127"/>
      <c r="X27" s="1127"/>
      <c r="Y27" s="1127"/>
      <c r="Z27" s="1127"/>
      <c r="AA27" s="1127"/>
      <c r="AB27" s="1127"/>
      <c r="AC27" s="1127"/>
      <c r="AD27" s="1127"/>
      <c r="AE27" s="1127"/>
      <c r="AF27" s="1127"/>
      <c r="AG27" s="1127"/>
      <c r="AH27" s="1127"/>
      <c r="AI27" s="1127"/>
      <c r="AJ27" s="1127"/>
      <c r="AK27" s="47"/>
    </row>
    <row r="28" spans="1:37" ht="22.5" customHeight="1">
      <c r="A28" s="151"/>
      <c r="B28" s="719" t="str">
        <f>+'RESOLUCION COMERCIAL'!N50</f>
        <v>ASISTENTE TÉCNICO</v>
      </c>
      <c r="C28" s="719"/>
      <c r="D28" s="719"/>
      <c r="E28" s="719"/>
      <c r="F28" s="719"/>
      <c r="G28" s="719"/>
      <c r="H28" s="719"/>
      <c r="I28" s="719"/>
      <c r="J28" s="719"/>
      <c r="K28" s="719"/>
      <c r="L28" s="719"/>
      <c r="M28" s="719"/>
      <c r="N28" s="719"/>
      <c r="O28" s="719"/>
      <c r="P28" s="719"/>
      <c r="Q28" s="719"/>
      <c r="R28" s="719"/>
      <c r="S28" s="719"/>
      <c r="T28" s="719"/>
      <c r="U28" s="719"/>
      <c r="V28" s="719"/>
      <c r="W28" s="719"/>
      <c r="X28" s="719"/>
      <c r="Y28" s="719"/>
      <c r="Z28" s="719"/>
      <c r="AA28" s="719"/>
      <c r="AB28" s="719"/>
      <c r="AC28" s="719"/>
      <c r="AD28" s="719"/>
      <c r="AE28" s="719"/>
      <c r="AF28" s="719"/>
      <c r="AG28" s="719"/>
      <c r="AH28" s="719"/>
      <c r="AI28" s="719"/>
      <c r="AJ28" s="719"/>
      <c r="AK28" s="47"/>
    </row>
    <row r="29" spans="1:37" ht="15" customHeight="1">
      <c r="A29" s="151"/>
      <c r="B29" s="43" t="s">
        <v>1262</v>
      </c>
      <c r="D29" s="165"/>
      <c r="AK29" s="47"/>
    </row>
    <row r="30" spans="1:37" ht="15" customHeight="1">
      <c r="A30" s="151"/>
      <c r="AK30" s="47"/>
    </row>
    <row r="31" spans="1:37" ht="15" customHeight="1">
      <c r="A31" s="151"/>
      <c r="AK31" s="47"/>
    </row>
    <row r="32" spans="1:37" ht="15" customHeight="1" thickBot="1">
      <c r="A32" s="166"/>
      <c r="B32" s="167"/>
      <c r="C32" s="39"/>
      <c r="D32" s="39"/>
      <c r="E32" s="39"/>
      <c r="F32" s="39"/>
      <c r="G32" s="39"/>
      <c r="H32" s="39"/>
      <c r="I32" s="39"/>
      <c r="J32" s="39"/>
      <c r="K32" s="39"/>
      <c r="L32" s="39"/>
      <c r="M32" s="39"/>
      <c r="N32" s="39"/>
      <c r="O32" s="39"/>
      <c r="P32" s="39"/>
      <c r="Q32" s="39"/>
      <c r="R32" s="39"/>
      <c r="S32" s="39"/>
      <c r="T32" s="39"/>
      <c r="U32" s="39"/>
      <c r="V32" s="39"/>
      <c r="W32" s="39"/>
      <c r="X32" s="39"/>
      <c r="Y32" s="39"/>
      <c r="Z32" s="39"/>
      <c r="AA32" s="39"/>
      <c r="AB32" s="39"/>
      <c r="AC32" s="39"/>
      <c r="AD32" s="39"/>
      <c r="AE32" s="39"/>
      <c r="AF32" s="39"/>
      <c r="AG32" s="39"/>
      <c r="AH32" s="39"/>
      <c r="AI32" s="39"/>
      <c r="AJ32" s="39"/>
      <c r="AK32" s="48"/>
    </row>
  </sheetData>
  <mergeCells count="25">
    <mergeCell ref="R17:AJ17"/>
    <mergeCell ref="Y20:AI20"/>
    <mergeCell ref="AJ20:AK20"/>
    <mergeCell ref="C12:AI12"/>
    <mergeCell ref="B2:AJ2"/>
    <mergeCell ref="B3:AJ3"/>
    <mergeCell ref="B4:AJ4"/>
    <mergeCell ref="B6:AJ6"/>
    <mergeCell ref="C11:S11"/>
    <mergeCell ref="B27:AJ27"/>
    <mergeCell ref="B28:AJ28"/>
    <mergeCell ref="C13:AI13"/>
    <mergeCell ref="C14:AI14"/>
    <mergeCell ref="AE15:AI15"/>
    <mergeCell ref="H16:AA16"/>
    <mergeCell ref="AE16:AI16"/>
    <mergeCell ref="L17:Q17"/>
    <mergeCell ref="I15:AA15"/>
    <mergeCell ref="R18:T18"/>
    <mergeCell ref="K20:L20"/>
    <mergeCell ref="P20:T20"/>
    <mergeCell ref="V20:X20"/>
    <mergeCell ref="AG21:AK21"/>
    <mergeCell ref="C22:F22"/>
    <mergeCell ref="U18:AI18"/>
  </mergeCells>
  <dataValidations count="1">
    <dataValidation allowBlank="1" showInputMessage="1" showErrorMessage="1" sqref="H16:AA16 I15:AA15 L17:Q17 AE15:AI16" xr:uid="{00000000-0002-0000-1000-000000000000}"/>
  </dataValidations>
  <printOptions horizontalCentered="1" verticalCentered="1"/>
  <pageMargins left="0.31496062992125984" right="0" top="0.59055118110236227" bottom="0.39370078740157483" header="0.39370078740157483" footer="0"/>
  <pageSetup scale="90" orientation="landscape" r:id="rId1"/>
  <headerFooter alignWithMargins="0">
    <oddHeader>&amp;L&amp;F  &amp;D  &amp;P</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2:X132"/>
  <sheetViews>
    <sheetView topLeftCell="A7" workbookViewId="0">
      <selection activeCell="B1" sqref="B1:AD1"/>
    </sheetView>
  </sheetViews>
  <sheetFormatPr baseColWidth="10" defaultColWidth="4.7109375" defaultRowHeight="20.100000000000001" customHeight="1"/>
  <cols>
    <col min="1" max="1" width="2.7109375" style="204" customWidth="1"/>
    <col min="2" max="2" width="1.7109375" style="204" customWidth="1"/>
    <col min="3" max="23" width="4.7109375" style="204" customWidth="1"/>
    <col min="24" max="24" width="1.7109375" style="204" customWidth="1"/>
    <col min="25" max="16384" width="4.7109375" style="204"/>
  </cols>
  <sheetData>
    <row r="2" spans="2:23" ht="20.100000000000001" customHeight="1">
      <c r="C2" s="1189" t="s">
        <v>1631</v>
      </c>
      <c r="D2" s="1189"/>
      <c r="E2" s="1189"/>
      <c r="F2" s="1189"/>
      <c r="G2" s="1189"/>
      <c r="H2" s="1189"/>
      <c r="I2" s="1189"/>
      <c r="J2" s="1189"/>
      <c r="K2" s="1189"/>
      <c r="L2" s="1189"/>
      <c r="M2" s="1189"/>
      <c r="N2" s="1189"/>
      <c r="O2" s="1189"/>
      <c r="P2" s="1189"/>
      <c r="Q2" s="1189"/>
      <c r="R2" s="1189"/>
      <c r="S2" s="1189"/>
      <c r="T2" s="1189"/>
      <c r="U2" s="1189"/>
      <c r="V2" s="1189"/>
      <c r="W2" s="1189"/>
    </row>
    <row r="3" spans="2:23" ht="20.100000000000001" customHeight="1">
      <c r="C3" s="1190" t="s">
        <v>1538</v>
      </c>
      <c r="D3" s="1190"/>
      <c r="E3" s="1190"/>
      <c r="F3" s="1190"/>
      <c r="G3" s="1190"/>
      <c r="H3" s="1190"/>
      <c r="I3" s="1190"/>
      <c r="J3" s="1190"/>
      <c r="K3" s="1190"/>
      <c r="L3" s="1190"/>
      <c r="M3" s="1190"/>
      <c r="N3" s="1190"/>
      <c r="O3" s="1190"/>
      <c r="P3" s="1190"/>
      <c r="Q3" s="1190"/>
      <c r="R3" s="1190"/>
      <c r="S3" s="1190"/>
      <c r="T3" s="1190"/>
      <c r="U3" s="1190"/>
      <c r="V3" s="1190"/>
      <c r="W3" s="1190"/>
    </row>
    <row r="4" spans="2:23" ht="20.100000000000001" customHeight="1">
      <c r="C4" s="1189"/>
      <c r="D4" s="1189"/>
      <c r="E4" s="1189"/>
      <c r="F4" s="1189"/>
      <c r="G4" s="1189"/>
      <c r="H4" s="1189"/>
      <c r="I4" s="1189"/>
      <c r="J4" s="1189"/>
      <c r="K4" s="1189"/>
      <c r="L4" s="1189"/>
      <c r="M4" s="1189"/>
      <c r="N4" s="1189"/>
      <c r="O4" s="1189"/>
      <c r="P4" s="1189"/>
      <c r="Q4" s="1189"/>
      <c r="R4" s="1189"/>
      <c r="S4" s="1189"/>
      <c r="T4" s="1189"/>
      <c r="U4" s="1189"/>
      <c r="V4" s="1189"/>
      <c r="W4" s="1189"/>
    </row>
    <row r="5" spans="2:23" ht="20.100000000000001" customHeight="1">
      <c r="C5" s="244"/>
      <c r="D5" s="244"/>
      <c r="E5" s="244"/>
      <c r="F5" s="244"/>
      <c r="G5" s="244"/>
      <c r="H5" s="244"/>
      <c r="I5" s="244"/>
      <c r="J5" s="244"/>
      <c r="K5" s="244"/>
      <c r="L5" s="244"/>
      <c r="M5" s="244"/>
      <c r="N5" s="244"/>
      <c r="O5" s="244"/>
      <c r="P5" s="244"/>
      <c r="Q5" s="244"/>
      <c r="R5" s="244"/>
      <c r="S5" s="244"/>
      <c r="T5" s="244"/>
      <c r="U5" s="244"/>
      <c r="V5" s="244"/>
      <c r="W5" s="244"/>
    </row>
    <row r="6" spans="2:23" ht="20.100000000000001" customHeight="1">
      <c r="C6" s="1191" t="s">
        <v>1632</v>
      </c>
      <c r="D6" s="1191"/>
      <c r="E6" s="1191"/>
      <c r="F6" s="1191"/>
      <c r="G6" s="1191"/>
      <c r="H6" s="1191"/>
      <c r="I6" s="1191"/>
      <c r="J6" s="1191"/>
      <c r="K6" s="1191"/>
      <c r="L6" s="1191"/>
      <c r="M6" s="1191"/>
      <c r="N6" s="1191"/>
      <c r="O6" s="1191"/>
      <c r="P6" s="1191"/>
      <c r="Q6" s="1191"/>
      <c r="R6" s="1191"/>
      <c r="S6" s="1191"/>
      <c r="T6" s="1191"/>
      <c r="U6" s="1191"/>
      <c r="V6" s="1191"/>
      <c r="W6" s="1191"/>
    </row>
    <row r="7" spans="2:23" ht="20.100000000000001" customHeight="1">
      <c r="C7" s="1191" t="s">
        <v>1633</v>
      </c>
      <c r="D7" s="1191"/>
      <c r="E7" s="1191"/>
      <c r="F7" s="1191"/>
      <c r="G7" s="1191"/>
      <c r="H7" s="1191"/>
      <c r="I7" s="1191"/>
      <c r="J7" s="1191"/>
      <c r="K7" s="1191"/>
      <c r="L7" s="1191"/>
      <c r="M7" s="1191"/>
      <c r="N7" s="1191"/>
      <c r="O7" s="1191"/>
      <c r="P7" s="1191"/>
      <c r="Q7" s="1191"/>
      <c r="R7" s="1191"/>
      <c r="S7" s="1191"/>
      <c r="T7" s="1191"/>
      <c r="U7" s="1191"/>
      <c r="V7" s="1191"/>
      <c r="W7" s="1191"/>
    </row>
    <row r="8" spans="2:23" ht="20.100000000000001" customHeight="1">
      <c r="C8" s="774" t="s">
        <v>1634</v>
      </c>
      <c r="D8" s="774"/>
      <c r="E8" s="774"/>
      <c r="F8" s="774"/>
      <c r="G8" s="774"/>
      <c r="H8" s="774"/>
      <c r="I8" s="774"/>
      <c r="J8" s="774"/>
      <c r="K8" s="774"/>
      <c r="L8" s="774"/>
      <c r="M8" s="774"/>
      <c r="N8" s="774"/>
      <c r="O8" s="774"/>
      <c r="P8" s="774"/>
      <c r="Q8" s="774"/>
      <c r="R8" s="774"/>
      <c r="S8" s="774"/>
      <c r="T8" s="774"/>
      <c r="U8" s="774"/>
      <c r="V8" s="774"/>
      <c r="W8" s="774"/>
    </row>
    <row r="9" spans="2:23" ht="20.100000000000001" customHeight="1">
      <c r="C9" s="240"/>
      <c r="D9" s="240"/>
      <c r="E9" s="240"/>
      <c r="F9" s="240"/>
      <c r="G9" s="240"/>
      <c r="H9" s="240"/>
      <c r="I9" s="240"/>
      <c r="J9" s="240"/>
      <c r="K9" s="240"/>
      <c r="L9" s="240"/>
      <c r="M9" s="240"/>
      <c r="N9" s="240"/>
      <c r="O9" s="240"/>
      <c r="P9" s="240"/>
      <c r="Q9" s="240"/>
      <c r="R9" s="240"/>
      <c r="S9" s="240"/>
      <c r="T9" s="240"/>
      <c r="U9" s="240"/>
      <c r="V9" s="240"/>
      <c r="W9" s="240"/>
    </row>
    <row r="10" spans="2:23" ht="20.100000000000001" customHeight="1">
      <c r="B10" s="236" t="s">
        <v>1635</v>
      </c>
      <c r="C10" s="240"/>
      <c r="D10" s="240"/>
      <c r="F10" s="241" t="s">
        <v>687</v>
      </c>
      <c r="G10" s="240"/>
      <c r="H10" s="240"/>
      <c r="I10" s="240"/>
      <c r="J10" s="240"/>
      <c r="K10" s="240"/>
      <c r="L10" s="236" t="s">
        <v>1636</v>
      </c>
      <c r="M10" s="240"/>
      <c r="N10" s="240"/>
      <c r="O10" s="240"/>
      <c r="P10" s="240"/>
      <c r="Q10" s="240"/>
      <c r="R10" s="240"/>
      <c r="S10" s="240"/>
      <c r="T10" s="774">
        <v>108770167</v>
      </c>
      <c r="U10" s="774"/>
      <c r="V10" s="774"/>
      <c r="W10" s="774"/>
    </row>
    <row r="11" spans="2:23" ht="20.100000000000001" customHeight="1">
      <c r="B11" s="236" t="s">
        <v>1637</v>
      </c>
      <c r="C11" s="236"/>
      <c r="D11" s="240"/>
      <c r="E11" s="240"/>
      <c r="F11" s="240"/>
      <c r="G11" s="241" t="s">
        <v>2171</v>
      </c>
      <c r="H11" s="240"/>
      <c r="I11" s="240"/>
      <c r="J11" s="240"/>
      <c r="K11" s="240"/>
      <c r="L11" s="236" t="s">
        <v>1638</v>
      </c>
      <c r="M11" s="240"/>
      <c r="N11" s="240"/>
      <c r="O11" s="240"/>
      <c r="P11" s="240"/>
      <c r="Q11" s="240"/>
      <c r="R11" s="240"/>
      <c r="S11" s="240"/>
      <c r="T11" s="240"/>
      <c r="U11" s="240"/>
      <c r="V11" s="240"/>
      <c r="W11" s="240"/>
    </row>
    <row r="12" spans="2:23" ht="20.100000000000001" customHeight="1">
      <c r="B12" s="236" t="s">
        <v>1639</v>
      </c>
      <c r="C12" s="240"/>
      <c r="D12" s="240"/>
      <c r="E12" s="240"/>
      <c r="F12" s="240"/>
      <c r="G12" s="240"/>
      <c r="I12" s="240"/>
      <c r="J12" s="240"/>
      <c r="K12" s="240"/>
      <c r="L12" s="240"/>
      <c r="M12" s="240"/>
      <c r="N12" s="240"/>
      <c r="O12" s="240"/>
      <c r="P12" s="240"/>
      <c r="Q12" s="240"/>
      <c r="R12" s="240"/>
      <c r="S12" s="240"/>
      <c r="T12" s="240"/>
      <c r="U12" s="240"/>
      <c r="V12" s="240"/>
      <c r="W12" s="240"/>
    </row>
    <row r="13" spans="2:23" ht="20.100000000000001" customHeight="1">
      <c r="C13" s="243" t="s">
        <v>492</v>
      </c>
      <c r="E13" s="1192" t="s">
        <v>495</v>
      </c>
      <c r="F13" s="1192"/>
      <c r="G13" s="1192"/>
      <c r="I13" s="242"/>
      <c r="K13" s="1192" t="s">
        <v>1640</v>
      </c>
      <c r="L13" s="1192"/>
      <c r="M13" s="1192"/>
      <c r="N13" s="241" t="s">
        <v>1641</v>
      </c>
      <c r="O13" s="240"/>
      <c r="P13" s="240"/>
      <c r="Q13" s="240"/>
      <c r="R13" s="240"/>
      <c r="S13" s="240"/>
      <c r="T13" s="240"/>
      <c r="U13" s="240"/>
      <c r="V13" s="240"/>
      <c r="W13" s="240"/>
    </row>
    <row r="14" spans="2:23" ht="20.100000000000001" customHeight="1">
      <c r="C14" s="218"/>
    </row>
    <row r="15" spans="2:23" ht="20.100000000000001" customHeight="1">
      <c r="C15" s="1180" t="s">
        <v>1642</v>
      </c>
      <c r="D15" s="1181"/>
      <c r="E15" s="1174">
        <v>333333</v>
      </c>
      <c r="F15" s="1175"/>
      <c r="G15" s="1175"/>
      <c r="H15" s="1175"/>
      <c r="I15" s="1175"/>
      <c r="J15" s="1175"/>
      <c r="K15" s="1175"/>
      <c r="L15" s="1175"/>
      <c r="M15" s="1176"/>
      <c r="O15" s="218" t="s">
        <v>1643</v>
      </c>
      <c r="R15" s="1177" t="e">
        <f>VLOOKUP(+' FMT 104 TOMA DATOS'!C35,PARÁMETROS!B617:C628,2,FALSE)</f>
        <v>#N/A</v>
      </c>
      <c r="S15" s="1178"/>
      <c r="T15" s="1178"/>
      <c r="U15" s="1178"/>
      <c r="V15" s="1178"/>
      <c r="W15" s="1179"/>
    </row>
    <row r="16" spans="2:23" ht="20.100000000000001" customHeight="1">
      <c r="C16" s="218"/>
    </row>
    <row r="17" spans="2:23" ht="20.100000000000001" customHeight="1">
      <c r="B17" s="236" t="s">
        <v>1644</v>
      </c>
      <c r="C17" s="218"/>
      <c r="I17" s="1182" t="e">
        <f>VLOOKUP(R15,PARÁMETROS!C617:D628,2,0)</f>
        <v>#N/A</v>
      </c>
      <c r="J17" s="1182"/>
      <c r="K17" s="1182"/>
      <c r="L17" s="1182"/>
      <c r="M17" s="1182"/>
      <c r="N17" s="1182"/>
      <c r="O17" s="1182"/>
      <c r="P17" s="1182"/>
      <c r="Q17" s="1182"/>
      <c r="R17" s="1182"/>
      <c r="S17" s="1182"/>
      <c r="T17" s="1182"/>
      <c r="U17" s="1182"/>
      <c r="V17" s="1182"/>
      <c r="W17" s="1182"/>
    </row>
    <row r="18" spans="2:23" ht="20.100000000000001" customHeight="1" thickBot="1">
      <c r="C18" s="218"/>
    </row>
    <row r="19" spans="2:23" ht="20.100000000000001" customHeight="1">
      <c r="B19" s="1168" t="s">
        <v>1645</v>
      </c>
      <c r="C19" s="1169"/>
      <c r="D19" s="1169"/>
      <c r="E19" s="1169"/>
      <c r="F19" s="1169"/>
      <c r="G19" s="1169"/>
      <c r="H19" s="1169"/>
      <c r="I19" s="1169"/>
      <c r="J19" s="1169"/>
      <c r="K19" s="1169"/>
      <c r="L19" s="1169"/>
      <c r="M19" s="1169"/>
      <c r="N19" s="1169"/>
      <c r="O19" s="1169"/>
      <c r="P19" s="1169"/>
      <c r="Q19" s="1169"/>
      <c r="R19" s="1169"/>
      <c r="S19" s="1169"/>
      <c r="T19" s="1169"/>
      <c r="U19" s="1169"/>
      <c r="V19" s="1169"/>
      <c r="W19" s="1170"/>
    </row>
    <row r="20" spans="2:23" ht="20.100000000000001" customHeight="1">
      <c r="B20" s="202"/>
      <c r="W20" s="228"/>
    </row>
    <row r="21" spans="2:23" ht="20.100000000000001" customHeight="1">
      <c r="B21" s="202"/>
      <c r="C21" s="236" t="s">
        <v>1355</v>
      </c>
      <c r="H21" s="1183">
        <f>+' FMT 104 TOMA DATOS'!H28:AD28</f>
        <v>0</v>
      </c>
      <c r="I21" s="1183"/>
      <c r="J21" s="1183"/>
      <c r="K21" s="1183"/>
      <c r="L21" s="1183"/>
      <c r="M21" s="1183"/>
      <c r="N21" s="1183"/>
      <c r="O21" s="1183"/>
      <c r="P21" s="1183"/>
      <c r="Q21" s="1183"/>
      <c r="R21" s="236" t="s">
        <v>1646</v>
      </c>
      <c r="T21" s="239"/>
      <c r="U21" s="207"/>
      <c r="V21" s="207"/>
      <c r="W21" s="238"/>
    </row>
    <row r="22" spans="2:23" ht="20.100000000000001" customHeight="1">
      <c r="B22" s="202"/>
      <c r="C22" s="1184" t="str">
        <f>+' FMT 104 TOMA DATOS'!H38</f>
        <v>150 este CCSS</v>
      </c>
      <c r="D22" s="1184"/>
      <c r="E22" s="1184"/>
      <c r="F22" s="1184"/>
      <c r="G22" s="1184"/>
      <c r="H22" s="1184"/>
      <c r="I22" s="1184"/>
      <c r="J22" s="1184"/>
      <c r="K22" s="1184"/>
      <c r="L22" s="1184"/>
      <c r="M22" s="1184"/>
      <c r="N22" s="1184"/>
      <c r="O22" s="1184"/>
      <c r="P22" s="1184"/>
      <c r="Q22" s="1184"/>
      <c r="R22" s="1184"/>
      <c r="S22" s="1184"/>
      <c r="T22" s="1184"/>
      <c r="U22" s="1184"/>
      <c r="V22" s="1184"/>
      <c r="W22" s="1185"/>
    </row>
    <row r="23" spans="2:23" ht="20.100000000000001" customHeight="1">
      <c r="B23" s="202"/>
      <c r="C23" s="236" t="s">
        <v>1647</v>
      </c>
      <c r="D23" s="237"/>
      <c r="E23" s="237"/>
      <c r="F23" s="1186">
        <f>+' FMT 104 TOMA DATOS'!H39</f>
        <v>0</v>
      </c>
      <c r="G23" s="1186"/>
      <c r="H23" s="1186"/>
      <c r="I23" s="1186"/>
      <c r="J23" s="1186"/>
      <c r="K23" s="1186"/>
      <c r="L23" s="1186"/>
      <c r="M23" s="1186"/>
      <c r="N23" s="1186"/>
      <c r="O23" s="1186"/>
      <c r="P23" s="1186"/>
      <c r="Q23" s="1186"/>
      <c r="R23" s="1186"/>
      <c r="S23" s="1186"/>
      <c r="T23" s="1186"/>
      <c r="U23" s="1186"/>
      <c r="V23" s="1186"/>
      <c r="W23" s="1187"/>
    </row>
    <row r="24" spans="2:23" ht="20.100000000000001" customHeight="1">
      <c r="B24" s="202"/>
      <c r="C24" s="236" t="s">
        <v>1648</v>
      </c>
      <c r="D24" s="237"/>
      <c r="E24" s="876">
        <f>+' FMT 104 TOMA DATOS'!E37:Q37</f>
        <v>0</v>
      </c>
      <c r="F24" s="876"/>
      <c r="G24" s="876"/>
      <c r="H24" s="876"/>
      <c r="I24" s="876"/>
      <c r="J24" s="876"/>
      <c r="K24" s="876"/>
      <c r="L24" s="876"/>
      <c r="M24" s="876"/>
      <c r="N24" s="876"/>
      <c r="O24" s="876"/>
      <c r="P24" s="876"/>
      <c r="Q24" s="876"/>
      <c r="R24" s="876"/>
      <c r="S24" s="876"/>
      <c r="T24" s="876"/>
      <c r="U24" s="876"/>
      <c r="V24" s="876"/>
      <c r="W24" s="1160"/>
    </row>
    <row r="25" spans="2:23" ht="27" customHeight="1">
      <c r="B25" s="202"/>
      <c r="C25" s="236" t="s">
        <v>1649</v>
      </c>
      <c r="D25" s="235"/>
      <c r="E25" s="235"/>
      <c r="F25" s="235"/>
      <c r="G25" s="235"/>
      <c r="H25" s="878" t="str">
        <f>+CERTIFICADO!I15</f>
        <v>Picado Fernandez Ricardo</v>
      </c>
      <c r="I25" s="878"/>
      <c r="J25" s="878"/>
      <c r="K25" s="878"/>
      <c r="L25" s="878"/>
      <c r="M25" s="878"/>
      <c r="N25" s="878"/>
      <c r="O25" s="878"/>
      <c r="P25" s="878"/>
      <c r="Q25" s="878"/>
      <c r="R25" s="234" t="s">
        <v>1542</v>
      </c>
      <c r="S25" s="233"/>
      <c r="T25" s="768" t="str">
        <f>+CERTIFICADO!AE15</f>
        <v>501450912</v>
      </c>
      <c r="U25" s="768"/>
      <c r="V25" s="768"/>
      <c r="W25" s="1188"/>
    </row>
    <row r="26" spans="2:23" ht="20.100000000000001" customHeight="1" thickBot="1">
      <c r="B26" s="227"/>
      <c r="C26" s="245" t="s">
        <v>1517</v>
      </c>
      <c r="D26" s="246"/>
      <c r="E26" s="246"/>
      <c r="F26" s="246"/>
      <c r="G26" s="246"/>
      <c r="H26" s="1157">
        <f>+CERTIFICADO!H16</f>
        <v>0</v>
      </c>
      <c r="I26" s="1158"/>
      <c r="J26" s="1158"/>
      <c r="K26" s="1158"/>
      <c r="L26" s="1158"/>
      <c r="M26" s="1158"/>
      <c r="N26" s="1158"/>
      <c r="O26" s="1158"/>
      <c r="P26" s="1158"/>
      <c r="Q26" s="1158"/>
      <c r="R26" s="247" t="s">
        <v>1542</v>
      </c>
      <c r="S26" s="248"/>
      <c r="T26" s="1158">
        <f>+CERTIFICADO!AE16</f>
        <v>0</v>
      </c>
      <c r="U26" s="1158"/>
      <c r="V26" s="1158"/>
      <c r="W26" s="1159"/>
    </row>
    <row r="27" spans="2:23" ht="20.100000000000001" customHeight="1">
      <c r="C27" s="219"/>
      <c r="D27" s="85"/>
      <c r="E27" s="85"/>
      <c r="F27" s="85"/>
      <c r="G27" s="85"/>
      <c r="H27" s="85"/>
      <c r="I27" s="85"/>
      <c r="J27" s="85"/>
    </row>
    <row r="28" spans="2:23" ht="20.100000000000001" customHeight="1">
      <c r="C28" s="219"/>
      <c r="D28" s="85"/>
      <c r="E28" s="85"/>
      <c r="F28" s="85"/>
      <c r="G28" s="85"/>
      <c r="H28" s="85"/>
      <c r="I28" s="85"/>
      <c r="J28" s="85"/>
    </row>
    <row r="29" spans="2:23" ht="20.100000000000001" customHeight="1">
      <c r="C29" s="219"/>
      <c r="D29" s="85"/>
      <c r="E29" s="85"/>
      <c r="F29" s="85"/>
      <c r="G29" s="85"/>
      <c r="H29" s="85"/>
      <c r="I29" s="85"/>
      <c r="J29" s="85"/>
    </row>
    <row r="30" spans="2:23" ht="20.100000000000001" customHeight="1">
      <c r="C30" s="219"/>
      <c r="D30" s="85"/>
      <c r="E30" s="85"/>
      <c r="F30" s="85"/>
      <c r="G30" s="85"/>
      <c r="H30" s="85"/>
      <c r="I30" s="85"/>
      <c r="J30" s="85"/>
    </row>
    <row r="31" spans="2:23" ht="20.100000000000001" customHeight="1">
      <c r="C31" s="219"/>
      <c r="D31" s="85"/>
      <c r="E31" s="85"/>
      <c r="F31" s="85"/>
      <c r="G31" s="85"/>
      <c r="H31" s="85"/>
      <c r="I31" s="85"/>
      <c r="J31" s="85"/>
    </row>
    <row r="32" spans="2:23" ht="20.100000000000001" customHeight="1">
      <c r="C32" s="219"/>
      <c r="D32" s="85"/>
      <c r="E32" s="85"/>
      <c r="F32" s="85"/>
      <c r="G32" s="85"/>
      <c r="H32" s="85"/>
      <c r="I32" s="85"/>
      <c r="J32" s="85"/>
    </row>
    <row r="33" spans="2:23" ht="20.100000000000001" customHeight="1">
      <c r="C33" s="219"/>
      <c r="D33" s="85"/>
      <c r="E33" s="85"/>
      <c r="F33" s="85"/>
      <c r="G33" s="85"/>
      <c r="H33" s="85"/>
      <c r="I33" s="85"/>
      <c r="J33" s="85"/>
    </row>
    <row r="34" spans="2:23" ht="20.100000000000001" customHeight="1">
      <c r="C34" s="219"/>
      <c r="D34" s="85"/>
      <c r="E34" s="85"/>
      <c r="F34" s="85"/>
      <c r="G34" s="85"/>
      <c r="H34" s="85"/>
      <c r="I34" s="85"/>
      <c r="J34" s="85"/>
    </row>
    <row r="35" spans="2:23" ht="20.100000000000001" customHeight="1">
      <c r="C35" s="219"/>
      <c r="D35" s="85"/>
      <c r="E35" s="85"/>
      <c r="F35" s="85"/>
      <c r="G35" s="85"/>
      <c r="H35" s="85"/>
      <c r="I35" s="85"/>
      <c r="J35" s="85"/>
    </row>
    <row r="36" spans="2:23" ht="20.100000000000001" customHeight="1">
      <c r="C36" s="219"/>
      <c r="D36" s="85"/>
      <c r="E36" s="85"/>
      <c r="F36" s="85"/>
      <c r="G36" s="85"/>
      <c r="H36" s="85"/>
      <c r="I36" s="85"/>
      <c r="J36" s="85"/>
    </row>
    <row r="37" spans="2:23" ht="20.100000000000001" customHeight="1">
      <c r="C37" s="219"/>
      <c r="D37" s="85"/>
      <c r="E37" s="85"/>
      <c r="F37" s="85"/>
      <c r="G37" s="85"/>
      <c r="H37" s="85"/>
      <c r="I37" s="85"/>
      <c r="J37" s="85"/>
    </row>
    <row r="38" spans="2:23" ht="20.100000000000001" customHeight="1" thickBot="1">
      <c r="C38" s="219"/>
      <c r="D38" s="85"/>
      <c r="E38" s="85"/>
      <c r="F38" s="85"/>
      <c r="G38" s="85"/>
      <c r="H38" s="85"/>
      <c r="I38" s="85"/>
      <c r="J38" s="85"/>
    </row>
    <row r="39" spans="2:23" ht="20.100000000000001" customHeight="1">
      <c r="B39" s="1168" t="s">
        <v>1650</v>
      </c>
      <c r="C39" s="1169"/>
      <c r="D39" s="1169"/>
      <c r="E39" s="1169"/>
      <c r="F39" s="1169"/>
      <c r="G39" s="1169"/>
      <c r="H39" s="1169"/>
      <c r="I39" s="1169"/>
      <c r="J39" s="1169"/>
      <c r="K39" s="1169"/>
      <c r="L39" s="1169"/>
      <c r="M39" s="1169"/>
      <c r="N39" s="1169"/>
      <c r="O39" s="1169"/>
      <c r="P39" s="1169"/>
      <c r="Q39" s="1169"/>
      <c r="R39" s="1169"/>
      <c r="S39" s="1169"/>
      <c r="T39" s="1169"/>
      <c r="U39" s="1169"/>
      <c r="V39" s="1169"/>
      <c r="W39" s="1170"/>
    </row>
    <row r="40" spans="2:23" ht="15" customHeight="1">
      <c r="C40" s="219"/>
      <c r="D40" s="85"/>
      <c r="E40" s="85"/>
      <c r="F40" s="85"/>
      <c r="G40" s="85"/>
      <c r="H40" s="85"/>
      <c r="I40" s="85"/>
      <c r="J40" s="85"/>
    </row>
    <row r="41" spans="2:23" ht="20.100000000000001" customHeight="1">
      <c r="C41" s="1171" t="s">
        <v>1651</v>
      </c>
      <c r="D41" s="1171"/>
      <c r="E41" s="1171"/>
      <c r="F41" s="1171"/>
      <c r="G41" s="1171"/>
      <c r="H41" s="1171"/>
      <c r="I41" s="1171"/>
      <c r="J41" s="1171"/>
      <c r="K41" s="1171"/>
      <c r="L41" s="1171"/>
      <c r="M41" s="1171"/>
      <c r="N41" s="1171"/>
      <c r="O41" s="1171"/>
      <c r="P41" s="1171"/>
      <c r="Q41" s="1171"/>
      <c r="R41" s="1171"/>
      <c r="S41" s="1171"/>
      <c r="T41" s="1171"/>
      <c r="U41" s="1171"/>
      <c r="V41" s="1171"/>
      <c r="W41" s="1171"/>
    </row>
    <row r="42" spans="2:23" ht="15" customHeight="1"/>
    <row r="43" spans="2:23" ht="20.100000000000001" customHeight="1">
      <c r="C43" s="229" t="s">
        <v>1652</v>
      </c>
      <c r="E43" s="85" t="s">
        <v>1653</v>
      </c>
    </row>
    <row r="44" spans="2:23" ht="20.100000000000001" customHeight="1">
      <c r="C44" s="229" t="s">
        <v>1654</v>
      </c>
      <c r="E44" s="85" t="s">
        <v>1655</v>
      </c>
    </row>
    <row r="45" spans="2:23" ht="20.100000000000001" customHeight="1">
      <c r="C45" s="229" t="s">
        <v>1656</v>
      </c>
      <c r="E45" s="85" t="s">
        <v>1657</v>
      </c>
    </row>
    <row r="46" spans="2:23" ht="20.100000000000001" customHeight="1">
      <c r="C46" s="229" t="s">
        <v>1658</v>
      </c>
      <c r="E46" s="85" t="s">
        <v>1659</v>
      </c>
    </row>
    <row r="47" spans="2:23" ht="20.100000000000001" customHeight="1">
      <c r="C47" s="229" t="s">
        <v>1660</v>
      </c>
      <c r="E47" s="85" t="s">
        <v>1661</v>
      </c>
    </row>
    <row r="48" spans="2:23" ht="15" customHeight="1">
      <c r="C48" s="229" t="s">
        <v>1662</v>
      </c>
      <c r="E48" s="85" t="s">
        <v>1663</v>
      </c>
    </row>
    <row r="49" spans="3:21" ht="20.100000000000001" customHeight="1">
      <c r="C49" s="229" t="s">
        <v>1664</v>
      </c>
      <c r="E49" s="85" t="s">
        <v>1665</v>
      </c>
    </row>
    <row r="50" spans="3:21" ht="15" customHeight="1" thickBot="1"/>
    <row r="51" spans="3:21" ht="15" customHeight="1">
      <c r="C51" s="1149" t="s">
        <v>1666</v>
      </c>
      <c r="D51" s="1149"/>
      <c r="E51" s="1146">
        <f>+' FMT 104 TOMA DATOS'!AB41</f>
        <v>0</v>
      </c>
      <c r="F51" s="1146"/>
      <c r="G51" s="1146"/>
      <c r="H51" s="1146"/>
      <c r="I51" s="1146"/>
      <c r="J51" s="1146"/>
      <c r="K51" s="232"/>
      <c r="L51" s="231"/>
      <c r="M51" s="231"/>
      <c r="N51" s="231"/>
      <c r="O51" s="231"/>
      <c r="P51" s="231"/>
      <c r="Q51" s="231"/>
      <c r="R51" s="231"/>
      <c r="S51" s="231"/>
      <c r="T51" s="231"/>
      <c r="U51" s="230"/>
    </row>
    <row r="52" spans="3:21" ht="15" customHeight="1">
      <c r="C52" s="1149" t="s">
        <v>1667</v>
      </c>
      <c r="D52" s="1149"/>
      <c r="E52" s="767">
        <v>30</v>
      </c>
      <c r="F52" s="767"/>
      <c r="G52" s="767"/>
      <c r="H52" s="767"/>
      <c r="I52" s="767"/>
      <c r="J52" s="767"/>
      <c r="K52" s="1162" t="s">
        <v>1668</v>
      </c>
      <c r="L52" s="1163"/>
      <c r="M52" s="1163"/>
      <c r="N52" s="1163"/>
      <c r="O52" s="1163"/>
      <c r="P52" s="1163"/>
      <c r="Q52" s="1163"/>
      <c r="R52" s="1163"/>
      <c r="S52" s="1163"/>
      <c r="T52" s="1163"/>
      <c r="U52" s="1164"/>
    </row>
    <row r="53" spans="3:21" ht="15" customHeight="1">
      <c r="C53" s="1149" t="s">
        <v>1669</v>
      </c>
      <c r="D53" s="1149"/>
      <c r="E53" s="1147">
        <f>+' FMT 104 TOMA DATOS'!W53*12</f>
        <v>300000000</v>
      </c>
      <c r="F53" s="1147"/>
      <c r="G53" s="1147"/>
      <c r="H53" s="1147"/>
      <c r="I53" s="1147"/>
      <c r="J53" s="1147"/>
      <c r="K53" s="1165" t="s">
        <v>1670</v>
      </c>
      <c r="L53" s="1166"/>
      <c r="M53" s="1166"/>
      <c r="N53" s="1166"/>
      <c r="O53" s="1166"/>
      <c r="P53" s="1166"/>
      <c r="Q53" s="1166"/>
      <c r="R53" s="1166"/>
      <c r="S53" s="1166"/>
      <c r="T53" s="1166"/>
      <c r="U53" s="1167"/>
    </row>
    <row r="54" spans="3:21" ht="15" customHeight="1">
      <c r="C54" s="1149" t="s">
        <v>1671</v>
      </c>
      <c r="D54" s="1149"/>
      <c r="E54" s="1148">
        <v>3092899107</v>
      </c>
      <c r="F54" s="1148"/>
      <c r="G54" s="1148"/>
      <c r="H54" s="1148"/>
      <c r="I54" s="1148"/>
      <c r="J54" s="1148"/>
      <c r="K54" s="202"/>
      <c r="U54" s="228"/>
    </row>
    <row r="55" spans="3:21" ht="15" customHeight="1">
      <c r="C55" s="1149" t="s">
        <v>1672</v>
      </c>
      <c r="D55" s="1149"/>
      <c r="E55" s="1147">
        <f>+' FMT 104 TOMA DATOS'!W47+' FMT 104 TOMA DATOS'!W48+' FMT 104 TOMA DATOS'!W49+' FMT 104 TOMA DATOS'!W50</f>
        <v>154000000</v>
      </c>
      <c r="F55" s="1147"/>
      <c r="G55" s="1147"/>
      <c r="H55" s="1147"/>
      <c r="I55" s="1147"/>
      <c r="J55" s="1147"/>
      <c r="K55" s="202"/>
      <c r="L55" s="85"/>
      <c r="N55" s="1148">
        <f>0.6*(+E51/+E52)</f>
        <v>0</v>
      </c>
      <c r="O55" s="1148"/>
      <c r="P55" s="1148"/>
      <c r="Q55" s="1148"/>
      <c r="R55" s="1148"/>
      <c r="S55" s="1148"/>
      <c r="U55" s="228"/>
    </row>
    <row r="56" spans="3:21" ht="20.100000000000001" customHeight="1">
      <c r="C56" s="1149" t="s">
        <v>1673</v>
      </c>
      <c r="D56" s="1149"/>
      <c r="E56" s="1148">
        <v>966781718</v>
      </c>
      <c r="F56" s="1148"/>
      <c r="G56" s="1148"/>
      <c r="H56" s="1148"/>
      <c r="I56" s="1148"/>
      <c r="J56" s="1148"/>
      <c r="K56" s="202"/>
      <c r="L56" s="85"/>
      <c r="N56" s="1172">
        <f>0.3*(E53/E54)</f>
        <v>2.9098912342891373E-2</v>
      </c>
      <c r="O56" s="1172"/>
      <c r="P56" s="1172"/>
      <c r="Q56" s="1172"/>
      <c r="R56" s="1172"/>
      <c r="S56" s="1172"/>
      <c r="U56" s="228"/>
    </row>
    <row r="57" spans="3:21" ht="20.100000000000001" customHeight="1">
      <c r="C57" s="224"/>
      <c r="D57" s="224"/>
      <c r="E57" s="221"/>
      <c r="F57" s="221"/>
      <c r="G57" s="221"/>
      <c r="H57" s="221"/>
      <c r="I57" s="221"/>
      <c r="J57" s="221"/>
      <c r="K57" s="202"/>
      <c r="L57" s="85"/>
      <c r="N57" s="1173">
        <f>0.1*(E55/E56)</f>
        <v>1.5929138618651455E-2</v>
      </c>
      <c r="O57" s="1173"/>
      <c r="P57" s="1173"/>
      <c r="Q57" s="1173"/>
      <c r="R57" s="1173"/>
      <c r="S57" s="1173"/>
      <c r="U57" s="228"/>
    </row>
    <row r="58" spans="3:21" ht="20.100000000000001" customHeight="1">
      <c r="K58" s="202"/>
      <c r="L58" s="85"/>
      <c r="N58" s="1172">
        <f>SUM(N55:N57)</f>
        <v>4.5028050961542831E-2</v>
      </c>
      <c r="O58" s="1172"/>
      <c r="P58" s="1172"/>
      <c r="Q58" s="1172"/>
      <c r="R58" s="1172"/>
      <c r="S58" s="1172"/>
      <c r="U58" s="228"/>
    </row>
    <row r="59" spans="3:21" ht="20.100000000000001" customHeight="1" thickBot="1">
      <c r="K59" s="202"/>
      <c r="L59" s="229" t="s">
        <v>1652</v>
      </c>
      <c r="N59" s="1161">
        <f>+N58*100</f>
        <v>4.5028050961542831</v>
      </c>
      <c r="O59" s="1161"/>
      <c r="P59" s="1161"/>
      <c r="Q59" s="1161"/>
      <c r="R59" s="1161"/>
      <c r="S59" s="1161"/>
      <c r="U59" s="228"/>
    </row>
    <row r="60" spans="3:21" ht="20.100000000000001" customHeight="1" thickTop="1" thickBot="1">
      <c r="K60" s="227"/>
      <c r="L60" s="226"/>
      <c r="M60" s="226"/>
      <c r="N60" s="226"/>
      <c r="O60" s="226"/>
      <c r="P60" s="226"/>
      <c r="Q60" s="226"/>
      <c r="R60" s="226"/>
      <c r="S60" s="226"/>
      <c r="T60" s="226"/>
      <c r="U60" s="225"/>
    </row>
    <row r="61" spans="3:21" ht="20.100000000000001" customHeight="1">
      <c r="C61" s="224"/>
      <c r="D61" s="224"/>
      <c r="E61" s="221"/>
      <c r="F61" s="221"/>
      <c r="G61" s="221"/>
      <c r="H61" s="221"/>
      <c r="I61" s="221"/>
      <c r="J61" s="221"/>
    </row>
    <row r="62" spans="3:21" ht="20.100000000000001" customHeight="1">
      <c r="C62" s="218" t="s">
        <v>1674</v>
      </c>
      <c r="D62" s="85"/>
      <c r="E62" s="85"/>
      <c r="F62" s="221"/>
      <c r="G62" s="221"/>
      <c r="H62" s="221"/>
      <c r="I62" s="221"/>
      <c r="J62" s="221"/>
    </row>
    <row r="63" spans="3:21" ht="20.100000000000001" customHeight="1">
      <c r="C63" s="218" t="s">
        <v>1675</v>
      </c>
      <c r="D63" s="85"/>
      <c r="E63" s="85"/>
      <c r="F63" s="221"/>
      <c r="G63" s="221"/>
      <c r="H63" s="221"/>
      <c r="I63" s="221"/>
      <c r="J63" s="221"/>
    </row>
    <row r="64" spans="3:21" ht="20.100000000000001" customHeight="1">
      <c r="C64" s="223" t="s">
        <v>1676</v>
      </c>
      <c r="E64" s="85"/>
      <c r="G64" s="85" t="s">
        <v>1677</v>
      </c>
      <c r="H64" s="221"/>
      <c r="I64" s="221"/>
      <c r="J64" s="221"/>
    </row>
    <row r="65" spans="3:23" ht="20.100000000000001" customHeight="1">
      <c r="C65" s="223" t="s">
        <v>1678</v>
      </c>
      <c r="E65" s="85"/>
      <c r="G65" s="85" t="s">
        <v>1679</v>
      </c>
      <c r="H65" s="221"/>
      <c r="I65" s="221"/>
      <c r="J65" s="221"/>
    </row>
    <row r="66" spans="3:23" ht="20.100000000000001" customHeight="1">
      <c r="C66" s="223" t="s">
        <v>1680</v>
      </c>
      <c r="E66" s="85"/>
      <c r="G66" s="85" t="s">
        <v>1681</v>
      </c>
      <c r="H66" s="221"/>
      <c r="I66" s="221"/>
      <c r="J66" s="221"/>
    </row>
    <row r="67" spans="3:23" ht="20.100000000000001" customHeight="1">
      <c r="C67" s="223" t="s">
        <v>1682</v>
      </c>
      <c r="E67" s="85"/>
      <c r="G67" s="85" t="s">
        <v>1683</v>
      </c>
      <c r="H67" s="221"/>
      <c r="I67" s="221"/>
      <c r="J67" s="221"/>
    </row>
    <row r="68" spans="3:23" ht="20.100000000000001" customHeight="1">
      <c r="C68" s="85"/>
      <c r="D68" s="85"/>
      <c r="E68" s="85"/>
      <c r="F68" s="221"/>
      <c r="G68" s="221"/>
      <c r="H68" s="221"/>
      <c r="I68" s="221"/>
      <c r="J68" s="221"/>
    </row>
    <row r="69" spans="3:23" ht="20.100000000000001" customHeight="1" thickBot="1">
      <c r="C69" s="206" t="s">
        <v>1684</v>
      </c>
      <c r="E69" s="85"/>
      <c r="I69" s="221"/>
      <c r="J69" s="221"/>
      <c r="U69" s="288" t="str">
        <f>IF(N59&lt;=10,"Sub categoría 1","Subcategoría 2")</f>
        <v>Sub categoría 1</v>
      </c>
      <c r="V69" s="222"/>
      <c r="W69" s="222"/>
    </row>
    <row r="70" spans="3:23" ht="20.100000000000001" customHeight="1" thickTop="1">
      <c r="E70" s="85"/>
      <c r="F70" s="221"/>
      <c r="G70" s="221"/>
      <c r="H70" s="221"/>
      <c r="I70" s="221"/>
      <c r="J70" s="221"/>
    </row>
    <row r="71" spans="3:23" ht="20.100000000000001" customHeight="1">
      <c r="C71" s="873" t="s">
        <v>1685</v>
      </c>
      <c r="D71" s="873"/>
      <c r="E71" s="873"/>
      <c r="F71" s="873"/>
      <c r="G71" s="873"/>
      <c r="H71" s="873"/>
      <c r="I71" s="873"/>
      <c r="J71" s="873"/>
      <c r="K71" s="873"/>
      <c r="L71" s="873"/>
      <c r="M71" s="873"/>
      <c r="N71" s="873"/>
      <c r="O71" s="873"/>
      <c r="P71" s="873"/>
      <c r="Q71" s="873"/>
      <c r="R71" s="873"/>
      <c r="S71" s="873"/>
      <c r="T71" s="873"/>
      <c r="U71" s="873"/>
      <c r="V71" s="873"/>
      <c r="W71" s="873"/>
    </row>
    <row r="72" spans="3:23" ht="20.100000000000001" customHeight="1">
      <c r="C72" s="873"/>
      <c r="D72" s="873"/>
      <c r="E72" s="873"/>
      <c r="F72" s="873"/>
      <c r="G72" s="873"/>
      <c r="H72" s="873"/>
      <c r="I72" s="873"/>
      <c r="J72" s="873"/>
      <c r="K72" s="873"/>
      <c r="L72" s="873"/>
      <c r="M72" s="873"/>
      <c r="N72" s="873"/>
      <c r="O72" s="873"/>
      <c r="P72" s="873"/>
      <c r="Q72" s="873"/>
      <c r="R72" s="873"/>
      <c r="S72" s="873"/>
      <c r="T72" s="873"/>
      <c r="U72" s="873"/>
      <c r="V72" s="873"/>
      <c r="W72" s="873"/>
    </row>
    <row r="73" spans="3:23" ht="20.100000000000001" customHeight="1">
      <c r="C73" s="873" t="s">
        <v>1686</v>
      </c>
      <c r="D73" s="873"/>
      <c r="E73" s="873"/>
      <c r="F73" s="873"/>
      <c r="G73" s="873"/>
      <c r="H73" s="873"/>
      <c r="I73" s="873"/>
      <c r="J73" s="873"/>
      <c r="K73" s="873"/>
      <c r="L73" s="873"/>
      <c r="M73" s="873"/>
      <c r="N73" s="873"/>
      <c r="O73" s="873"/>
      <c r="P73" s="873"/>
      <c r="Q73" s="873"/>
      <c r="R73" s="873"/>
      <c r="S73" s="873"/>
      <c r="T73" s="873"/>
      <c r="U73" s="873"/>
      <c r="V73" s="873"/>
      <c r="W73" s="873"/>
    </row>
    <row r="74" spans="3:23" ht="20.100000000000001" customHeight="1">
      <c r="C74" s="873"/>
      <c r="D74" s="873"/>
      <c r="E74" s="873"/>
      <c r="F74" s="873"/>
      <c r="G74" s="873"/>
      <c r="H74" s="873"/>
      <c r="I74" s="873"/>
      <c r="J74" s="873"/>
      <c r="K74" s="873"/>
      <c r="L74" s="873"/>
      <c r="M74" s="873"/>
      <c r="N74" s="873"/>
      <c r="O74" s="873"/>
      <c r="P74" s="873"/>
      <c r="Q74" s="873"/>
      <c r="R74" s="873"/>
      <c r="S74" s="873"/>
      <c r="T74" s="873"/>
      <c r="U74" s="873"/>
      <c r="V74" s="873"/>
      <c r="W74" s="873"/>
    </row>
    <row r="75" spans="3:23" ht="20.100000000000001" customHeight="1">
      <c r="C75" s="220"/>
      <c r="D75" s="220"/>
      <c r="E75" s="220"/>
      <c r="F75" s="220"/>
      <c r="G75" s="220"/>
      <c r="H75" s="220"/>
      <c r="I75" s="220"/>
      <c r="J75" s="220"/>
      <c r="K75" s="220"/>
      <c r="L75" s="220"/>
      <c r="M75" s="220"/>
      <c r="N75" s="220"/>
      <c r="O75" s="220"/>
      <c r="P75" s="220"/>
      <c r="Q75" s="220"/>
      <c r="R75" s="220"/>
      <c r="S75" s="220"/>
      <c r="T75" s="220"/>
      <c r="U75" s="220"/>
      <c r="V75" s="220"/>
      <c r="W75" s="220"/>
    </row>
    <row r="76" spans="3:23" ht="20.100000000000001" customHeight="1">
      <c r="C76" s="220"/>
      <c r="D76" s="220"/>
      <c r="E76" s="220"/>
      <c r="F76" s="220"/>
      <c r="G76" s="220"/>
      <c r="H76" s="220"/>
      <c r="I76" s="220"/>
      <c r="J76" s="220"/>
      <c r="K76" s="220"/>
      <c r="L76" s="220"/>
      <c r="M76" s="220"/>
      <c r="N76" s="220"/>
      <c r="O76" s="220"/>
      <c r="P76" s="220"/>
      <c r="Q76" s="220"/>
      <c r="R76" s="220"/>
      <c r="S76" s="220"/>
      <c r="T76" s="220"/>
      <c r="U76" s="220"/>
      <c r="V76" s="220"/>
      <c r="W76" s="220"/>
    </row>
    <row r="77" spans="3:23" ht="20.100000000000001" customHeight="1" thickBot="1"/>
    <row r="78" spans="3:23" ht="20.100000000000001" customHeight="1">
      <c r="C78" s="1168" t="s">
        <v>1687</v>
      </c>
      <c r="D78" s="1169"/>
      <c r="E78" s="1169"/>
      <c r="F78" s="1169"/>
      <c r="G78" s="1169"/>
      <c r="H78" s="1169"/>
      <c r="I78" s="1169"/>
      <c r="J78" s="1169"/>
      <c r="K78" s="1169"/>
      <c r="L78" s="1169"/>
      <c r="M78" s="1169"/>
      <c r="N78" s="1169"/>
      <c r="O78" s="1169"/>
      <c r="P78" s="1169"/>
      <c r="Q78" s="1169"/>
      <c r="R78" s="1169"/>
      <c r="S78" s="1169"/>
      <c r="T78" s="1169"/>
      <c r="U78" s="1169"/>
      <c r="V78" s="1169"/>
      <c r="W78" s="1169"/>
    </row>
    <row r="79" spans="3:23" ht="15" customHeight="1">
      <c r="C79" s="219"/>
      <c r="D79" s="85"/>
      <c r="E79" s="85"/>
      <c r="F79" s="85"/>
      <c r="G79" s="85"/>
      <c r="H79" s="85"/>
      <c r="I79" s="85"/>
      <c r="J79" s="85"/>
    </row>
    <row r="80" spans="3:23" ht="20.100000000000001" customHeight="1">
      <c r="C80" s="765" t="s">
        <v>491</v>
      </c>
      <c r="D80" s="765"/>
      <c r="E80" s="765"/>
      <c r="F80" s="765"/>
      <c r="G80" s="765"/>
      <c r="H80" s="765"/>
      <c r="I80" s="765"/>
      <c r="J80" s="765"/>
      <c r="K80" s="765"/>
      <c r="L80" s="765"/>
      <c r="M80" s="765"/>
      <c r="N80" s="765"/>
      <c r="O80" s="765"/>
      <c r="P80" s="765"/>
      <c r="Q80" s="765"/>
      <c r="R80" s="765"/>
      <c r="S80" s="765"/>
      <c r="T80" s="765"/>
      <c r="U80" s="765"/>
      <c r="V80" s="765"/>
    </row>
    <row r="81" spans="3:23" ht="15" customHeight="1" thickBot="1">
      <c r="C81" s="219"/>
      <c r="D81" s="85"/>
      <c r="E81" s="85"/>
      <c r="F81" s="85"/>
      <c r="G81" s="85"/>
      <c r="H81" s="85"/>
      <c r="I81" s="85"/>
      <c r="J81" s="85"/>
    </row>
    <row r="82" spans="3:23" ht="20.100000000000001" customHeight="1">
      <c r="C82" s="1168" t="s">
        <v>1688</v>
      </c>
      <c r="D82" s="1169"/>
      <c r="E82" s="1169"/>
      <c r="F82" s="1169"/>
      <c r="G82" s="1169"/>
      <c r="H82" s="1169"/>
      <c r="I82" s="1169"/>
      <c r="J82" s="1169"/>
      <c r="K82" s="1169"/>
      <c r="L82" s="1169"/>
      <c r="M82" s="1169"/>
      <c r="N82" s="1169"/>
      <c r="O82" s="1169"/>
      <c r="P82" s="1169"/>
      <c r="Q82" s="1169"/>
      <c r="R82" s="1169"/>
      <c r="S82" s="1169"/>
      <c r="T82" s="1169"/>
      <c r="U82" s="1169"/>
      <c r="V82" s="1169"/>
      <c r="W82" s="1169"/>
    </row>
    <row r="83" spans="3:23" ht="15" customHeight="1">
      <c r="C83" s="219"/>
      <c r="D83" s="85"/>
      <c r="E83" s="85"/>
      <c r="F83" s="85"/>
      <c r="G83" s="85"/>
      <c r="H83" s="85"/>
      <c r="I83" s="85"/>
      <c r="J83" s="85"/>
    </row>
    <row r="84" spans="3:23" ht="20.100000000000001" customHeight="1">
      <c r="C84" s="1144" t="s">
        <v>512</v>
      </c>
      <c r="D84" s="1144"/>
      <c r="E84" s="1144"/>
      <c r="F84" s="85"/>
      <c r="G84" s="218" t="s">
        <v>1689</v>
      </c>
      <c r="H84" s="85"/>
      <c r="I84" s="85"/>
      <c r="J84" s="85"/>
    </row>
    <row r="85" spans="3:23" ht="20.100000000000001" customHeight="1">
      <c r="C85" s="1144" t="s">
        <v>512</v>
      </c>
      <c r="D85" s="1144"/>
      <c r="E85" s="1144"/>
      <c r="G85" s="218" t="s">
        <v>1690</v>
      </c>
    </row>
    <row r="86" spans="3:23" ht="20.100000000000001" customHeight="1">
      <c r="C86" s="1144" t="s">
        <v>512</v>
      </c>
      <c r="D86" s="1144"/>
      <c r="E86" s="1144"/>
      <c r="G86" s="218" t="s">
        <v>1691</v>
      </c>
    </row>
    <row r="87" spans="3:23" ht="20.100000000000001" customHeight="1">
      <c r="C87" s="1144" t="s">
        <v>512</v>
      </c>
      <c r="D87" s="1144"/>
      <c r="E87" s="1144"/>
      <c r="G87" s="218" t="s">
        <v>1692</v>
      </c>
    </row>
    <row r="88" spans="3:23" ht="20.100000000000001" customHeight="1">
      <c r="C88" s="1144" t="s">
        <v>512</v>
      </c>
      <c r="D88" s="1144"/>
      <c r="E88" s="1144"/>
      <c r="G88" s="218" t="s">
        <v>1693</v>
      </c>
    </row>
    <row r="89" spans="3:23" ht="20.100000000000001" customHeight="1">
      <c r="C89" s="1144" t="s">
        <v>512</v>
      </c>
      <c r="D89" s="1144"/>
      <c r="E89" s="1144"/>
      <c r="G89" s="218" t="s">
        <v>1694</v>
      </c>
    </row>
    <row r="90" spans="3:23" ht="20.100000000000001" customHeight="1" thickBot="1"/>
    <row r="91" spans="3:23" ht="20.100000000000001" customHeight="1">
      <c r="C91" s="1168" t="s">
        <v>1695</v>
      </c>
      <c r="D91" s="1169"/>
      <c r="E91" s="1169"/>
      <c r="F91" s="1169"/>
      <c r="G91" s="1169"/>
      <c r="H91" s="1169"/>
      <c r="I91" s="1169"/>
      <c r="J91" s="1169"/>
      <c r="K91" s="1169"/>
      <c r="L91" s="1169"/>
      <c r="M91" s="1169"/>
      <c r="N91" s="1169"/>
      <c r="O91" s="1169"/>
      <c r="P91" s="1169"/>
      <c r="Q91" s="1169"/>
      <c r="R91" s="1169"/>
      <c r="S91" s="1169"/>
      <c r="T91" s="1169"/>
      <c r="U91" s="1169"/>
      <c r="V91" s="1169"/>
      <c r="W91" s="1169"/>
    </row>
    <row r="93" spans="3:23" ht="20.100000000000001" customHeight="1">
      <c r="C93" s="255"/>
      <c r="D93" s="255"/>
      <c r="E93" s="255"/>
      <c r="F93" s="255"/>
      <c r="G93" s="255"/>
      <c r="H93" s="255"/>
      <c r="I93" s="255"/>
      <c r="J93" s="255"/>
      <c r="K93" s="1193" t="s">
        <v>1696</v>
      </c>
      <c r="L93" s="1193"/>
      <c r="M93" s="1193"/>
      <c r="N93" s="1193"/>
      <c r="O93" s="1193"/>
      <c r="P93" s="1193"/>
      <c r="Q93" s="1193"/>
      <c r="R93" s="255"/>
      <c r="S93" s="1193" t="s">
        <v>1697</v>
      </c>
      <c r="T93" s="1193"/>
      <c r="U93" s="1193"/>
      <c r="V93" s="1193"/>
    </row>
    <row r="94" spans="3:23" ht="20.100000000000001" customHeight="1">
      <c r="C94" s="255"/>
      <c r="D94" s="255"/>
      <c r="E94" s="255"/>
      <c r="F94" s="255"/>
      <c r="G94" s="255"/>
      <c r="H94" s="255"/>
      <c r="I94" s="255"/>
      <c r="J94" s="255"/>
      <c r="K94" s="262"/>
      <c r="L94" s="262"/>
      <c r="M94" s="262"/>
      <c r="N94" s="262"/>
      <c r="O94" s="262"/>
      <c r="P94" s="262"/>
      <c r="Q94" s="262"/>
      <c r="R94" s="255"/>
      <c r="S94" s="262"/>
      <c r="T94" s="262"/>
      <c r="U94" s="262"/>
      <c r="V94" s="262"/>
    </row>
    <row r="95" spans="3:23" ht="45.75" customHeight="1" thickBot="1">
      <c r="C95" s="210"/>
      <c r="D95" s="210"/>
      <c r="E95" s="210"/>
      <c r="F95" s="210"/>
      <c r="G95" s="210"/>
      <c r="H95" s="210"/>
      <c r="I95" s="210"/>
      <c r="J95" s="210"/>
      <c r="K95" s="1151" t="s">
        <v>1698</v>
      </c>
      <c r="L95" s="1151"/>
      <c r="M95" s="1151"/>
      <c r="N95" s="210"/>
      <c r="O95" s="1151" t="s">
        <v>1132</v>
      </c>
      <c r="P95" s="1151"/>
      <c r="Q95" s="1151"/>
      <c r="R95" s="210"/>
      <c r="S95" s="255"/>
      <c r="T95" s="255"/>
      <c r="U95" s="255"/>
      <c r="V95" s="255"/>
    </row>
    <row r="96" spans="3:23" ht="20.100000000000001" customHeight="1" thickBot="1">
      <c r="C96" s="217" t="s">
        <v>1699</v>
      </c>
      <c r="D96" s="208"/>
      <c r="E96" s="208"/>
      <c r="F96" s="208"/>
      <c r="G96" s="208"/>
      <c r="H96" s="208"/>
      <c r="I96" s="208"/>
      <c r="J96" s="208"/>
      <c r="K96" s="1154">
        <f>+PARÁMETROS!F617</f>
        <v>115550</v>
      </c>
      <c r="L96" s="1154"/>
      <c r="M96" s="1154"/>
      <c r="N96" s="208"/>
      <c r="O96" s="1150">
        <f>+PARÁMETROS!G617</f>
        <v>115550</v>
      </c>
      <c r="P96" s="1150"/>
      <c r="Q96" s="1150"/>
      <c r="R96" s="208"/>
      <c r="S96" s="256"/>
      <c r="T96" s="1194">
        <f>+PARÁMETROS!I617</f>
        <v>173325</v>
      </c>
      <c r="U96" s="1194"/>
      <c r="V96" s="1194"/>
    </row>
    <row r="97" spans="3:22" ht="20.100000000000001" customHeight="1">
      <c r="C97" s="1152" t="s">
        <v>1700</v>
      </c>
      <c r="D97" s="1152"/>
      <c r="E97" s="1152"/>
      <c r="F97" s="1152"/>
      <c r="G97" s="1152"/>
      <c r="H97" s="1152"/>
      <c r="I97" s="1152"/>
      <c r="J97" s="1152"/>
      <c r="K97" s="210"/>
      <c r="L97" s="210"/>
      <c r="M97" s="210"/>
      <c r="N97" s="209"/>
      <c r="O97" s="209"/>
      <c r="P97" s="209"/>
      <c r="Q97" s="209"/>
      <c r="R97" s="209"/>
      <c r="S97" s="255"/>
      <c r="T97" s="216"/>
      <c r="U97" s="216"/>
      <c r="V97" s="216"/>
    </row>
    <row r="98" spans="3:22" ht="20.100000000000001" customHeight="1">
      <c r="C98" s="1153"/>
      <c r="D98" s="1153"/>
      <c r="E98" s="1153"/>
      <c r="F98" s="1153"/>
      <c r="G98" s="1153"/>
      <c r="H98" s="1153"/>
      <c r="I98" s="1153"/>
      <c r="J98" s="1153"/>
      <c r="K98" s="1150">
        <f>+PARÁMETROS!F618</f>
        <v>115550</v>
      </c>
      <c r="L98" s="1150"/>
      <c r="M98" s="1150"/>
      <c r="N98" s="208"/>
      <c r="O98" s="1150">
        <f>+PARÁMETROS!G618</f>
        <v>57775</v>
      </c>
      <c r="P98" s="1150"/>
      <c r="Q98" s="1150"/>
      <c r="R98" s="208"/>
      <c r="S98" s="257"/>
      <c r="T98" s="1141">
        <f>+PARÁMETROS!I618</f>
        <v>173325</v>
      </c>
      <c r="U98" s="1141"/>
      <c r="V98" s="1141"/>
    </row>
    <row r="99" spans="3:22" ht="20.100000000000001" customHeight="1">
      <c r="C99" s="1152" t="s">
        <v>1701</v>
      </c>
      <c r="D99" s="1152"/>
      <c r="E99" s="1152"/>
      <c r="F99" s="1152"/>
      <c r="G99" s="1152"/>
      <c r="H99" s="1152"/>
      <c r="I99" s="1152"/>
      <c r="J99" s="1152"/>
      <c r="K99" s="209"/>
      <c r="L99" s="209"/>
      <c r="M99" s="209"/>
      <c r="N99" s="209"/>
      <c r="O99" s="209"/>
      <c r="P99" s="209"/>
      <c r="Q99" s="209"/>
      <c r="R99" s="209"/>
      <c r="S99" s="255"/>
      <c r="T99" s="1143"/>
      <c r="U99" s="1143"/>
      <c r="V99" s="1143"/>
    </row>
    <row r="100" spans="3:22" ht="20.100000000000001" customHeight="1">
      <c r="C100" s="1153"/>
      <c r="D100" s="1153"/>
      <c r="E100" s="1153"/>
      <c r="F100" s="1153"/>
      <c r="G100" s="1153"/>
      <c r="H100" s="1153"/>
      <c r="I100" s="1153"/>
      <c r="J100" s="1153"/>
      <c r="K100" s="1150">
        <f>+PARÁMETROS!F619</f>
        <v>115550</v>
      </c>
      <c r="L100" s="1150"/>
      <c r="M100" s="1150"/>
      <c r="N100" s="208"/>
      <c r="O100" s="1150">
        <f>+PARÁMETROS!G619</f>
        <v>57775</v>
      </c>
      <c r="P100" s="1150"/>
      <c r="Q100" s="1150"/>
      <c r="R100" s="208"/>
      <c r="S100" s="257"/>
      <c r="T100" s="1141">
        <f>+PARÁMETROS!I619</f>
        <v>173325</v>
      </c>
      <c r="U100" s="1141"/>
      <c r="V100" s="1141"/>
    </row>
    <row r="101" spans="3:22" ht="20.100000000000001" customHeight="1">
      <c r="C101" s="215" t="s">
        <v>1702</v>
      </c>
      <c r="D101" s="214"/>
      <c r="E101" s="214"/>
      <c r="F101" s="214"/>
      <c r="G101" s="214"/>
      <c r="H101" s="214"/>
      <c r="I101" s="214"/>
      <c r="J101" s="214"/>
      <c r="K101" s="1150">
        <f>+PARÁMETROS!F620</f>
        <v>115550</v>
      </c>
      <c r="L101" s="1150"/>
      <c r="M101" s="1150"/>
      <c r="N101" s="214"/>
      <c r="O101" s="1150">
        <f>+PARÁMETROS!G620</f>
        <v>115550</v>
      </c>
      <c r="P101" s="1150"/>
      <c r="Q101" s="1150"/>
      <c r="R101" s="208"/>
      <c r="S101" s="258"/>
      <c r="T101" s="1141">
        <f>+PARÁMETROS!I620</f>
        <v>173325</v>
      </c>
      <c r="U101" s="1141"/>
      <c r="V101" s="1141"/>
    </row>
    <row r="102" spans="3:22" ht="20.100000000000001" customHeight="1">
      <c r="C102" s="215" t="s">
        <v>1703</v>
      </c>
      <c r="D102" s="214"/>
      <c r="E102" s="214"/>
      <c r="F102" s="214"/>
      <c r="G102" s="214"/>
      <c r="H102" s="214"/>
      <c r="I102" s="214"/>
      <c r="J102" s="214"/>
      <c r="K102" s="1150">
        <f>+PARÁMETROS!F621</f>
        <v>57775</v>
      </c>
      <c r="L102" s="1150"/>
      <c r="M102" s="1150"/>
      <c r="N102" s="214"/>
      <c r="O102" s="1150">
        <f>+PARÁMETROS!G621</f>
        <v>57775</v>
      </c>
      <c r="P102" s="1150"/>
      <c r="Q102" s="1150"/>
      <c r="R102" s="208"/>
      <c r="S102" s="258"/>
      <c r="T102" s="1141">
        <f>+PARÁMETROS!I621</f>
        <v>173325</v>
      </c>
      <c r="U102" s="1141"/>
      <c r="V102" s="1141"/>
    </row>
    <row r="103" spans="3:22" ht="20.100000000000001" customHeight="1">
      <c r="C103" s="215" t="s">
        <v>1704</v>
      </c>
      <c r="D103" s="214"/>
      <c r="E103" s="214"/>
      <c r="F103" s="214"/>
      <c r="G103" s="214"/>
      <c r="H103" s="214"/>
      <c r="I103" s="214"/>
      <c r="J103" s="214"/>
      <c r="K103" s="1150">
        <f>+PARÁMETROS!F622</f>
        <v>231100</v>
      </c>
      <c r="L103" s="1150"/>
      <c r="M103" s="1150"/>
      <c r="N103" s="214"/>
      <c r="O103" s="1150">
        <f>+PARÁMETROS!G622</f>
        <v>231100</v>
      </c>
      <c r="P103" s="1150"/>
      <c r="Q103" s="1150"/>
      <c r="R103" s="208"/>
      <c r="S103" s="258"/>
      <c r="T103" s="1141">
        <f>+PARÁMETROS!I622</f>
        <v>346650</v>
      </c>
      <c r="U103" s="1141"/>
      <c r="V103" s="1141"/>
    </row>
    <row r="104" spans="3:22" ht="20.100000000000001" customHeight="1">
      <c r="C104" s="1155" t="s">
        <v>1705</v>
      </c>
      <c r="D104" s="1155"/>
      <c r="E104" s="1155"/>
      <c r="F104" s="1155"/>
      <c r="G104" s="1155"/>
      <c r="H104" s="1155"/>
      <c r="I104" s="1155"/>
      <c r="J104" s="1155"/>
      <c r="K104" s="209"/>
      <c r="L104" s="209"/>
      <c r="M104" s="209"/>
      <c r="N104" s="209"/>
      <c r="O104" s="209"/>
      <c r="P104" s="209"/>
      <c r="Q104" s="209"/>
      <c r="R104" s="209"/>
      <c r="S104" s="255"/>
      <c r="T104" s="1143"/>
      <c r="U104" s="1143"/>
      <c r="V104" s="1143"/>
    </row>
    <row r="105" spans="3:22" ht="20.100000000000001" customHeight="1">
      <c r="C105" s="1156"/>
      <c r="D105" s="1156"/>
      <c r="E105" s="1156"/>
      <c r="F105" s="1156"/>
      <c r="G105" s="1156"/>
      <c r="H105" s="1156"/>
      <c r="I105" s="1156"/>
      <c r="J105" s="1156"/>
      <c r="K105" s="1150">
        <f>+PARÁMETROS!F623</f>
        <v>115550</v>
      </c>
      <c r="L105" s="1150"/>
      <c r="M105" s="1150"/>
      <c r="N105" s="208"/>
      <c r="O105" s="1150">
        <f>+PARÁMETROS!G623</f>
        <v>86662.5</v>
      </c>
      <c r="P105" s="1150"/>
      <c r="Q105" s="1150"/>
      <c r="R105" s="208"/>
      <c r="S105" s="257"/>
      <c r="T105" s="1141">
        <f>+PARÁMETROS!I623</f>
        <v>173325</v>
      </c>
      <c r="U105" s="1141"/>
      <c r="V105" s="1141"/>
    </row>
    <row r="106" spans="3:22" ht="20.100000000000001" customHeight="1">
      <c r="C106" s="1155" t="s">
        <v>1706</v>
      </c>
      <c r="D106" s="1155"/>
      <c r="E106" s="1155"/>
      <c r="F106" s="1155"/>
      <c r="G106" s="1155"/>
      <c r="H106" s="1155"/>
      <c r="I106" s="1155"/>
      <c r="J106" s="1155"/>
      <c r="K106" s="209"/>
      <c r="L106" s="209"/>
      <c r="M106" s="209"/>
      <c r="N106" s="209"/>
      <c r="O106" s="209"/>
      <c r="P106" s="209"/>
      <c r="Q106" s="209"/>
      <c r="R106" s="209"/>
      <c r="S106" s="255"/>
      <c r="T106" s="1143"/>
      <c r="U106" s="1143"/>
      <c r="V106" s="1143"/>
    </row>
    <row r="107" spans="3:22" ht="20.100000000000001" customHeight="1">
      <c r="C107" s="1156"/>
      <c r="D107" s="1156"/>
      <c r="E107" s="1156"/>
      <c r="F107" s="1156"/>
      <c r="G107" s="1156"/>
      <c r="H107" s="1156"/>
      <c r="I107" s="1156"/>
      <c r="J107" s="1156"/>
      <c r="K107" s="1150">
        <f>+PARÁMETROS!F624</f>
        <v>231100</v>
      </c>
      <c r="L107" s="1150"/>
      <c r="M107" s="1150"/>
      <c r="N107" s="208"/>
      <c r="O107" s="1150">
        <f>+PARÁMETROS!G624</f>
        <v>173325</v>
      </c>
      <c r="P107" s="1150"/>
      <c r="Q107" s="1150"/>
      <c r="R107" s="208"/>
      <c r="S107" s="257"/>
      <c r="T107" s="1141">
        <f>+PARÁMETROS!I624</f>
        <v>288875</v>
      </c>
      <c r="U107" s="1141"/>
      <c r="V107" s="1141"/>
    </row>
    <row r="108" spans="3:22" ht="20.100000000000001" customHeight="1">
      <c r="C108" s="1155" t="s">
        <v>1707</v>
      </c>
      <c r="D108" s="1155"/>
      <c r="E108" s="1155"/>
      <c r="F108" s="1155"/>
      <c r="G108" s="1155"/>
      <c r="H108" s="1155"/>
      <c r="I108" s="1155"/>
      <c r="J108" s="1155"/>
      <c r="K108" s="209"/>
      <c r="L108" s="209"/>
      <c r="M108" s="209"/>
      <c r="N108" s="209"/>
      <c r="O108" s="209"/>
      <c r="P108" s="209"/>
      <c r="Q108" s="209"/>
      <c r="R108" s="209"/>
      <c r="S108" s="255"/>
      <c r="T108" s="1143"/>
      <c r="U108" s="1143"/>
      <c r="V108" s="1143"/>
    </row>
    <row r="109" spans="3:22" ht="20.100000000000001" customHeight="1">
      <c r="C109" s="1156"/>
      <c r="D109" s="1156"/>
      <c r="E109" s="1156"/>
      <c r="F109" s="1156"/>
      <c r="G109" s="1156"/>
      <c r="H109" s="1156"/>
      <c r="I109" s="1156"/>
      <c r="J109" s="1156"/>
      <c r="K109" s="1150">
        <f>+PARÁMETROS!F625</f>
        <v>231100</v>
      </c>
      <c r="L109" s="1150"/>
      <c r="M109" s="1150"/>
      <c r="N109" s="208"/>
      <c r="O109" s="1150">
        <f>+PARÁMETROS!G625</f>
        <v>231100</v>
      </c>
      <c r="P109" s="1150"/>
      <c r="Q109" s="1150"/>
      <c r="R109" s="208"/>
      <c r="S109" s="257"/>
      <c r="T109" s="1141">
        <f>+PARÁMETROS!I625</f>
        <v>346650</v>
      </c>
      <c r="U109" s="1141"/>
      <c r="V109" s="1141"/>
    </row>
    <row r="110" spans="3:22" ht="20.100000000000001" customHeight="1">
      <c r="C110" s="1155" t="s">
        <v>1708</v>
      </c>
      <c r="D110" s="1155"/>
      <c r="E110" s="1155"/>
      <c r="F110" s="1155"/>
      <c r="G110" s="1155"/>
      <c r="H110" s="1155"/>
      <c r="I110" s="1155"/>
      <c r="J110" s="1155"/>
      <c r="K110" s="209"/>
      <c r="L110" s="209"/>
      <c r="M110" s="209"/>
      <c r="N110" s="209"/>
      <c r="O110" s="209"/>
      <c r="P110" s="209"/>
      <c r="Q110" s="209"/>
      <c r="R110" s="209"/>
      <c r="S110" s="259"/>
      <c r="T110" s="1143"/>
      <c r="U110" s="1143"/>
      <c r="V110" s="1143"/>
    </row>
    <row r="111" spans="3:22" ht="20.100000000000001" customHeight="1">
      <c r="C111" s="1156"/>
      <c r="D111" s="1156"/>
      <c r="E111" s="1156"/>
      <c r="F111" s="1156"/>
      <c r="G111" s="1156"/>
      <c r="H111" s="1156"/>
      <c r="I111" s="1156"/>
      <c r="J111" s="1156"/>
      <c r="K111" s="1150">
        <f>+PARÁMETROS!F626</f>
        <v>231100</v>
      </c>
      <c r="L111" s="1150"/>
      <c r="M111" s="1150"/>
      <c r="N111" s="208"/>
      <c r="O111" s="1150">
        <f>+PARÁMETROS!G626</f>
        <v>231100</v>
      </c>
      <c r="P111" s="1150"/>
      <c r="Q111" s="1150"/>
      <c r="R111" s="208"/>
      <c r="S111" s="257"/>
      <c r="T111" s="1141">
        <f>+PARÁMETROS!I626</f>
        <v>346650</v>
      </c>
      <c r="U111" s="1141"/>
      <c r="V111" s="1141"/>
    </row>
    <row r="112" spans="3:22" ht="20.100000000000001" customHeight="1">
      <c r="C112" s="213"/>
      <c r="D112" s="213"/>
      <c r="E112" s="213"/>
      <c r="F112" s="213"/>
      <c r="G112" s="213"/>
      <c r="H112" s="213"/>
      <c r="I112" s="213"/>
      <c r="J112" s="213"/>
      <c r="K112" s="212"/>
      <c r="L112" s="212"/>
      <c r="M112" s="212"/>
      <c r="N112" s="210"/>
      <c r="O112" s="212"/>
      <c r="P112" s="212"/>
      <c r="Q112" s="212"/>
      <c r="R112" s="210"/>
      <c r="S112" s="255"/>
      <c r="T112" s="211"/>
      <c r="U112" s="211"/>
      <c r="V112" s="211"/>
    </row>
    <row r="113" spans="3:24" ht="20.100000000000001" customHeight="1">
      <c r="C113" s="213"/>
      <c r="D113" s="213"/>
      <c r="E113" s="213"/>
      <c r="F113" s="213"/>
      <c r="G113" s="213"/>
      <c r="H113" s="213"/>
      <c r="I113" s="213"/>
      <c r="J113" s="213"/>
      <c r="K113" s="212"/>
      <c r="L113" s="212"/>
      <c r="M113" s="212"/>
      <c r="N113" s="210"/>
      <c r="O113" s="212"/>
      <c r="P113" s="212"/>
      <c r="Q113" s="212"/>
      <c r="R113" s="210"/>
      <c r="S113" s="255"/>
      <c r="T113" s="211"/>
      <c r="U113" s="211"/>
      <c r="V113" s="211"/>
    </row>
    <row r="114" spans="3:24" ht="20.100000000000001" customHeight="1">
      <c r="C114" s="213"/>
      <c r="D114" s="213"/>
      <c r="E114" s="213"/>
      <c r="F114" s="213"/>
      <c r="G114" s="213"/>
      <c r="H114" s="213"/>
      <c r="I114" s="213"/>
      <c r="J114" s="213"/>
      <c r="K114" s="212"/>
      <c r="L114" s="212"/>
      <c r="M114" s="212"/>
      <c r="N114" s="210"/>
      <c r="O114" s="212"/>
      <c r="P114" s="212"/>
      <c r="Q114" s="212"/>
      <c r="R114" s="210"/>
      <c r="S114" s="255"/>
      <c r="T114" s="211"/>
      <c r="U114" s="211"/>
      <c r="V114" s="211"/>
    </row>
    <row r="115" spans="3:24" ht="20.100000000000001" customHeight="1">
      <c r="C115" s="1201" t="s">
        <v>1709</v>
      </c>
      <c r="D115" s="1201"/>
      <c r="E115" s="1201"/>
      <c r="F115" s="1201"/>
      <c r="G115" s="1201"/>
      <c r="H115" s="1201"/>
      <c r="I115" s="1201"/>
      <c r="J115" s="1201"/>
      <c r="K115" s="210"/>
      <c r="L115" s="210"/>
      <c r="M115" s="210"/>
      <c r="N115" s="210"/>
      <c r="O115" s="210"/>
      <c r="P115" s="210"/>
      <c r="Q115" s="210"/>
      <c r="R115" s="210"/>
      <c r="S115" s="255"/>
      <c r="T115" s="1142"/>
      <c r="U115" s="1142"/>
      <c r="V115" s="1142"/>
    </row>
    <row r="116" spans="3:24" ht="20.100000000000001" customHeight="1">
      <c r="C116" s="1156"/>
      <c r="D116" s="1156"/>
      <c r="E116" s="1156"/>
      <c r="F116" s="1156"/>
      <c r="G116" s="1156"/>
      <c r="H116" s="1156"/>
      <c r="I116" s="1156"/>
      <c r="J116" s="1156"/>
      <c r="K116" s="1150">
        <f>+PARÁMETROS!F627</f>
        <v>231100</v>
      </c>
      <c r="L116" s="1150"/>
      <c r="M116" s="1150"/>
      <c r="N116" s="208"/>
      <c r="O116" s="1150">
        <f>+PARÁMETROS!G627</f>
        <v>231100</v>
      </c>
      <c r="P116" s="1150"/>
      <c r="Q116" s="1150"/>
      <c r="R116" s="208"/>
      <c r="S116" s="257"/>
      <c r="T116" s="1141">
        <f>+PARÁMETROS!I627</f>
        <v>346650</v>
      </c>
      <c r="U116" s="1141"/>
      <c r="V116" s="1141"/>
    </row>
    <row r="117" spans="3:24" ht="20.100000000000001" customHeight="1">
      <c r="C117" s="1155" t="s">
        <v>1710</v>
      </c>
      <c r="D117" s="1155"/>
      <c r="E117" s="1155"/>
      <c r="F117" s="1155"/>
      <c r="G117" s="1155"/>
      <c r="H117" s="1155"/>
      <c r="I117" s="1155"/>
      <c r="J117" s="1155"/>
      <c r="K117" s="209"/>
      <c r="L117" s="209"/>
      <c r="M117" s="209"/>
      <c r="N117" s="209"/>
      <c r="O117" s="209"/>
      <c r="P117" s="209"/>
      <c r="Q117" s="209"/>
      <c r="R117" s="209"/>
      <c r="S117" s="255"/>
      <c r="T117" s="1143"/>
      <c r="U117" s="1143"/>
      <c r="V117" s="1143"/>
    </row>
    <row r="118" spans="3:24" ht="20.100000000000001" customHeight="1">
      <c r="C118" s="1156"/>
      <c r="D118" s="1156"/>
      <c r="E118" s="1156"/>
      <c r="F118" s="1156"/>
      <c r="G118" s="1156"/>
      <c r="H118" s="1156"/>
      <c r="I118" s="1156"/>
      <c r="J118" s="1156"/>
      <c r="K118" s="1150">
        <f>+PARÁMETROS!F628</f>
        <v>115550</v>
      </c>
      <c r="L118" s="1150"/>
      <c r="M118" s="1150"/>
      <c r="N118" s="208"/>
      <c r="O118" s="1150">
        <f>+PARÁMETROS!G628</f>
        <v>115550</v>
      </c>
      <c r="P118" s="1150"/>
      <c r="Q118" s="1150"/>
      <c r="R118" s="208"/>
      <c r="S118" s="257"/>
      <c r="T118" s="1141">
        <f>+PARÁMETROS!I628</f>
        <v>173325</v>
      </c>
      <c r="U118" s="1141"/>
      <c r="V118" s="1141"/>
    </row>
    <row r="119" spans="3:24" ht="20.100000000000001" customHeight="1">
      <c r="C119" s="255"/>
      <c r="D119" s="255"/>
      <c r="E119" s="255"/>
      <c r="F119" s="255"/>
      <c r="G119" s="255"/>
      <c r="H119" s="255"/>
      <c r="I119" s="255"/>
      <c r="J119" s="255"/>
      <c r="K119" s="255"/>
      <c r="L119" s="255"/>
      <c r="M119" s="255"/>
      <c r="N119" s="255"/>
      <c r="O119" s="255"/>
      <c r="P119" s="255"/>
      <c r="Q119" s="255"/>
      <c r="R119" s="255"/>
      <c r="S119" s="255"/>
      <c r="T119" s="255"/>
      <c r="U119" s="255"/>
      <c r="V119" s="255"/>
    </row>
    <row r="120" spans="3:24" ht="20.100000000000001" customHeight="1">
      <c r="C120" s="260" t="s">
        <v>1711</v>
      </c>
      <c r="D120" s="261"/>
      <c r="E120" s="261"/>
      <c r="F120" s="261"/>
      <c r="G120" s="261"/>
      <c r="H120" s="261"/>
      <c r="I120" s="1197" t="s">
        <v>1712</v>
      </c>
      <c r="J120" s="1197"/>
      <c r="K120" s="1197"/>
      <c r="L120" s="1197"/>
      <c r="M120" s="1197"/>
      <c r="N120" s="1198"/>
      <c r="O120" s="1198"/>
      <c r="P120" s="1198"/>
      <c r="Q120" s="1198"/>
      <c r="R120" s="255"/>
      <c r="S120" s="1199">
        <f>+K101</f>
        <v>115550</v>
      </c>
      <c r="T120" s="1199"/>
      <c r="U120" s="1199"/>
      <c r="V120" s="255"/>
    </row>
    <row r="121" spans="3:24" ht="20.100000000000001" customHeight="1">
      <c r="C121" s="261" t="s">
        <v>1713</v>
      </c>
      <c r="D121" s="255"/>
      <c r="E121" s="255"/>
      <c r="F121" s="255"/>
      <c r="G121" s="255"/>
      <c r="H121" s="255"/>
      <c r="I121" s="255"/>
      <c r="J121" s="255"/>
      <c r="K121" s="255"/>
      <c r="L121" s="255"/>
      <c r="M121" s="255"/>
      <c r="N121" s="255"/>
      <c r="O121" s="255"/>
      <c r="P121" s="255"/>
      <c r="Q121" s="255"/>
      <c r="R121" s="255"/>
      <c r="S121" s="255"/>
      <c r="T121" s="255"/>
      <c r="U121" s="255"/>
      <c r="V121" s="255"/>
    </row>
    <row r="122" spans="3:24" ht="20.100000000000001" customHeight="1">
      <c r="C122" s="255"/>
      <c r="D122" s="255"/>
      <c r="E122" s="255"/>
      <c r="F122" s="255"/>
      <c r="G122" s="255"/>
      <c r="H122" s="255"/>
      <c r="I122" s="255"/>
      <c r="J122" s="255"/>
      <c r="K122" s="255"/>
      <c r="L122" s="255"/>
      <c r="M122" s="255"/>
      <c r="N122" s="255"/>
      <c r="O122" s="255"/>
      <c r="P122" s="255"/>
      <c r="Q122" s="255"/>
      <c r="R122" s="255"/>
      <c r="S122" s="255"/>
      <c r="T122" s="255"/>
      <c r="U122" s="255"/>
      <c r="V122" s="255"/>
    </row>
    <row r="123" spans="3:24" ht="20.100000000000001" customHeight="1">
      <c r="C123" s="260" t="s">
        <v>1714</v>
      </c>
      <c r="D123" s="261"/>
      <c r="E123" s="261"/>
      <c r="F123" s="261"/>
      <c r="G123" s="261"/>
      <c r="H123" s="261"/>
      <c r="I123" s="1197" t="s">
        <v>1715</v>
      </c>
      <c r="J123" s="1197"/>
      <c r="K123" s="1197"/>
      <c r="L123" s="1197"/>
      <c r="M123" s="1197"/>
      <c r="N123" s="1198"/>
      <c r="O123" s="1200"/>
      <c r="P123" s="1200"/>
      <c r="Q123" s="1200"/>
      <c r="R123" s="255"/>
      <c r="S123" s="1199">
        <v>5000</v>
      </c>
      <c r="T123" s="1199"/>
      <c r="U123" s="1199"/>
      <c r="V123" s="255"/>
    </row>
    <row r="124" spans="3:24" ht="20.100000000000001" customHeight="1">
      <c r="C124" s="261" t="s">
        <v>1716</v>
      </c>
      <c r="D124" s="255"/>
      <c r="E124" s="255"/>
      <c r="F124" s="255"/>
      <c r="G124" s="255"/>
      <c r="H124" s="255"/>
      <c r="I124" s="255"/>
      <c r="J124" s="255"/>
      <c r="K124" s="255"/>
      <c r="L124" s="255"/>
      <c r="M124" s="255"/>
      <c r="N124" s="255"/>
      <c r="O124" s="255"/>
      <c r="P124" s="255"/>
      <c r="Q124" s="255"/>
      <c r="R124" s="255"/>
      <c r="S124" s="255"/>
      <c r="T124" s="255"/>
      <c r="U124" s="255"/>
      <c r="V124" s="255"/>
    </row>
    <row r="125" spans="3:24" ht="20.100000000000001" customHeight="1" thickBot="1"/>
    <row r="126" spans="3:24" ht="20.100000000000001" customHeight="1" thickBot="1">
      <c r="C126" s="260" t="s">
        <v>1717</v>
      </c>
      <c r="D126" s="85"/>
      <c r="E126" s="85"/>
      <c r="F126" s="85"/>
      <c r="G126" s="85"/>
      <c r="H126" s="85"/>
      <c r="I126" s="85"/>
      <c r="J126" s="85"/>
      <c r="K126" s="85"/>
      <c r="L126" s="85"/>
      <c r="M126" s="85"/>
      <c r="N126" s="85"/>
      <c r="O126" s="85"/>
      <c r="P126" s="85"/>
      <c r="Q126" s="85"/>
      <c r="R126" s="85"/>
      <c r="S126" s="1022" t="str">
        <f>+'CALCULO LICENCIA'!X67</f>
        <v>I</v>
      </c>
      <c r="T126" s="1195"/>
      <c r="U126" s="1196"/>
      <c r="V126" s="85"/>
      <c r="W126" s="85"/>
      <c r="X126" s="85"/>
    </row>
    <row r="129" spans="3:16" ht="20.100000000000001" customHeight="1">
      <c r="C129" s="205" t="s">
        <v>1718</v>
      </c>
      <c r="F129" s="337" t="s">
        <v>687</v>
      </c>
    </row>
    <row r="130" spans="3:16" ht="20.100000000000001" customHeight="1">
      <c r="C130" s="205" t="s">
        <v>1357</v>
      </c>
      <c r="E130" s="1145">
        <f ca="1">NOW()</f>
        <v>45349.510892708335</v>
      </c>
      <c r="F130" s="1145"/>
      <c r="G130" s="1145"/>
      <c r="H130" s="1145"/>
      <c r="I130" s="1145"/>
      <c r="J130" s="1145"/>
      <c r="K130" s="1145"/>
      <c r="L130" s="1145"/>
      <c r="M130" s="1145"/>
      <c r="N130" s="1145"/>
      <c r="O130" s="1145"/>
      <c r="P130" s="1145"/>
    </row>
    <row r="132" spans="3:16" ht="20.100000000000001" customHeight="1">
      <c r="J132" s="85"/>
    </row>
  </sheetData>
  <protectedRanges>
    <protectedRange sqref="S126" name="Rango1"/>
  </protectedRanges>
  <mergeCells count="118">
    <mergeCell ref="S126:U126"/>
    <mergeCell ref="T110:V110"/>
    <mergeCell ref="T118:V118"/>
    <mergeCell ref="I120:M120"/>
    <mergeCell ref="N120:Q120"/>
    <mergeCell ref="S120:U120"/>
    <mergeCell ref="I123:M123"/>
    <mergeCell ref="N123:Q123"/>
    <mergeCell ref="S123:U123"/>
    <mergeCell ref="C117:J118"/>
    <mergeCell ref="K118:M118"/>
    <mergeCell ref="O118:Q118"/>
    <mergeCell ref="C110:J111"/>
    <mergeCell ref="K111:M111"/>
    <mergeCell ref="O111:Q111"/>
    <mergeCell ref="C115:J116"/>
    <mergeCell ref="K116:M116"/>
    <mergeCell ref="O116:Q116"/>
    <mergeCell ref="S93:V93"/>
    <mergeCell ref="K95:M95"/>
    <mergeCell ref="K101:M101"/>
    <mergeCell ref="O101:Q101"/>
    <mergeCell ref="K102:M102"/>
    <mergeCell ref="O102:Q102"/>
    <mergeCell ref="T96:V96"/>
    <mergeCell ref="T98:V98"/>
    <mergeCell ref="T99:V99"/>
    <mergeCell ref="T100:V100"/>
    <mergeCell ref="T101:V101"/>
    <mergeCell ref="T102:V102"/>
    <mergeCell ref="C106:J107"/>
    <mergeCell ref="K107:M107"/>
    <mergeCell ref="O107:Q107"/>
    <mergeCell ref="C108:J109"/>
    <mergeCell ref="K109:M109"/>
    <mergeCell ref="O109:Q109"/>
    <mergeCell ref="C87:E87"/>
    <mergeCell ref="C88:E88"/>
    <mergeCell ref="C89:E89"/>
    <mergeCell ref="K93:Q93"/>
    <mergeCell ref="C2:W2"/>
    <mergeCell ref="C3:W3"/>
    <mergeCell ref="C4:W4"/>
    <mergeCell ref="C6:W6"/>
    <mergeCell ref="C7:W7"/>
    <mergeCell ref="C8:W8"/>
    <mergeCell ref="T10:W10"/>
    <mergeCell ref="E13:G13"/>
    <mergeCell ref="K13:M13"/>
    <mergeCell ref="E15:M15"/>
    <mergeCell ref="R15:W15"/>
    <mergeCell ref="B19:W19"/>
    <mergeCell ref="C15:D15"/>
    <mergeCell ref="I17:W17"/>
    <mergeCell ref="H21:Q21"/>
    <mergeCell ref="C22:W22"/>
    <mergeCell ref="F23:W23"/>
    <mergeCell ref="H25:Q25"/>
    <mergeCell ref="T25:W25"/>
    <mergeCell ref="H26:Q26"/>
    <mergeCell ref="T26:W26"/>
    <mergeCell ref="E24:W24"/>
    <mergeCell ref="N59:S59"/>
    <mergeCell ref="K52:U52"/>
    <mergeCell ref="K53:U53"/>
    <mergeCell ref="B39:W39"/>
    <mergeCell ref="C41:W41"/>
    <mergeCell ref="C91:W91"/>
    <mergeCell ref="C52:D52"/>
    <mergeCell ref="C53:D53"/>
    <mergeCell ref="N55:S55"/>
    <mergeCell ref="N56:S56"/>
    <mergeCell ref="N57:S57"/>
    <mergeCell ref="N58:S58"/>
    <mergeCell ref="C54:D54"/>
    <mergeCell ref="C55:D55"/>
    <mergeCell ref="C56:D56"/>
    <mergeCell ref="C78:W78"/>
    <mergeCell ref="C82:W82"/>
    <mergeCell ref="C71:W72"/>
    <mergeCell ref="C73:W74"/>
    <mergeCell ref="C80:V80"/>
    <mergeCell ref="C84:E84"/>
    <mergeCell ref="C85:E85"/>
    <mergeCell ref="C86:E86"/>
    <mergeCell ref="E130:P130"/>
    <mergeCell ref="E51:J51"/>
    <mergeCell ref="E52:J52"/>
    <mergeCell ref="E53:J53"/>
    <mergeCell ref="E54:J54"/>
    <mergeCell ref="E55:J55"/>
    <mergeCell ref="E56:J56"/>
    <mergeCell ref="C51:D51"/>
    <mergeCell ref="K103:M103"/>
    <mergeCell ref="O103:Q103"/>
    <mergeCell ref="O95:Q95"/>
    <mergeCell ref="O96:Q96"/>
    <mergeCell ref="K98:M98"/>
    <mergeCell ref="O98:Q98"/>
    <mergeCell ref="C97:J98"/>
    <mergeCell ref="K100:M100"/>
    <mergeCell ref="O100:Q100"/>
    <mergeCell ref="C99:J100"/>
    <mergeCell ref="K96:M96"/>
    <mergeCell ref="C104:J105"/>
    <mergeCell ref="K105:M105"/>
    <mergeCell ref="O105:Q105"/>
    <mergeCell ref="T103:V103"/>
    <mergeCell ref="T115:V115"/>
    <mergeCell ref="T117:V117"/>
    <mergeCell ref="T107:V107"/>
    <mergeCell ref="T109:V109"/>
    <mergeCell ref="T111:V111"/>
    <mergeCell ref="T116:V116"/>
    <mergeCell ref="T104:V104"/>
    <mergeCell ref="T106:V106"/>
    <mergeCell ref="T108:V108"/>
    <mergeCell ref="T105:V105"/>
  </mergeCells>
  <dataValidations count="1">
    <dataValidation type="list" allowBlank="1" showInputMessage="1" showErrorMessage="1" sqref="C84:E89" xr:uid="{00000000-0002-0000-1300-000000000000}">
      <formula1>$I$4:$I$6</formula1>
    </dataValidation>
  </dataValidations>
  <hyperlinks>
    <hyperlink ref="K53" r:id="rId1" xr:uid="{00000000-0004-0000-1300-000000000000}"/>
  </hyperlinks>
  <pageMargins left="0" right="0" top="0.39370078740157483" bottom="0.98425196850393704" header="0.39370078740157483" footer="0.78740157480314965"/>
  <pageSetup scale="95" orientation="portrait" horizontalDpi="1200" verticalDpi="300" r:id="rId2"/>
  <headerFooter alignWithMargins="0">
    <oddHeader>&amp;L&amp;F &amp;P</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300-000001000000}">
          <x14:formula1>
            <xm:f>PARÁMETROS!$I$4:$I$7</xm:f>
          </x14:formula1>
          <xm:sqref>C80:V80</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2:AB47"/>
  <sheetViews>
    <sheetView zoomScale="150" zoomScaleNormal="150" workbookViewId="0">
      <selection activeCell="B1" sqref="B1:AD1"/>
    </sheetView>
  </sheetViews>
  <sheetFormatPr baseColWidth="10" defaultColWidth="3.7109375" defaultRowHeight="15" customHeight="1"/>
  <cols>
    <col min="1" max="1" width="9.42578125" style="264" customWidth="1"/>
    <col min="2" max="2" width="3.7109375" style="264" customWidth="1"/>
    <col min="3" max="3" width="3.7109375" style="265" customWidth="1"/>
    <col min="4" max="10" width="3.7109375" style="264" customWidth="1"/>
    <col min="11" max="257" width="3.7109375" style="264"/>
    <col min="258" max="266" width="3.7109375" style="264" customWidth="1"/>
    <col min="267" max="513" width="3.7109375" style="264"/>
    <col min="514" max="522" width="3.7109375" style="264" customWidth="1"/>
    <col min="523" max="769" width="3.7109375" style="264"/>
    <col min="770" max="778" width="3.7109375" style="264" customWidth="1"/>
    <col min="779" max="1025" width="3.7109375" style="264"/>
    <col min="1026" max="1034" width="3.7109375" style="264" customWidth="1"/>
    <col min="1035" max="1281" width="3.7109375" style="264"/>
    <col min="1282" max="1290" width="3.7109375" style="264" customWidth="1"/>
    <col min="1291" max="1537" width="3.7109375" style="264"/>
    <col min="1538" max="1546" width="3.7109375" style="264" customWidth="1"/>
    <col min="1547" max="1793" width="3.7109375" style="264"/>
    <col min="1794" max="1802" width="3.7109375" style="264" customWidth="1"/>
    <col min="1803" max="2049" width="3.7109375" style="264"/>
    <col min="2050" max="2058" width="3.7109375" style="264" customWidth="1"/>
    <col min="2059" max="2305" width="3.7109375" style="264"/>
    <col min="2306" max="2314" width="3.7109375" style="264" customWidth="1"/>
    <col min="2315" max="2561" width="3.7109375" style="264"/>
    <col min="2562" max="2570" width="3.7109375" style="264" customWidth="1"/>
    <col min="2571" max="2817" width="3.7109375" style="264"/>
    <col min="2818" max="2826" width="3.7109375" style="264" customWidth="1"/>
    <col min="2827" max="3073" width="3.7109375" style="264"/>
    <col min="3074" max="3082" width="3.7109375" style="264" customWidth="1"/>
    <col min="3083" max="3329" width="3.7109375" style="264"/>
    <col min="3330" max="3338" width="3.7109375" style="264" customWidth="1"/>
    <col min="3339" max="3585" width="3.7109375" style="264"/>
    <col min="3586" max="3594" width="3.7109375" style="264" customWidth="1"/>
    <col min="3595" max="3841" width="3.7109375" style="264"/>
    <col min="3842" max="3850" width="3.7109375" style="264" customWidth="1"/>
    <col min="3851" max="4097" width="3.7109375" style="264"/>
    <col min="4098" max="4106" width="3.7109375" style="264" customWidth="1"/>
    <col min="4107" max="4353" width="3.7109375" style="264"/>
    <col min="4354" max="4362" width="3.7109375" style="264" customWidth="1"/>
    <col min="4363" max="4609" width="3.7109375" style="264"/>
    <col min="4610" max="4618" width="3.7109375" style="264" customWidth="1"/>
    <col min="4619" max="4865" width="3.7109375" style="264"/>
    <col min="4866" max="4874" width="3.7109375" style="264" customWidth="1"/>
    <col min="4875" max="5121" width="3.7109375" style="264"/>
    <col min="5122" max="5130" width="3.7109375" style="264" customWidth="1"/>
    <col min="5131" max="5377" width="3.7109375" style="264"/>
    <col min="5378" max="5386" width="3.7109375" style="264" customWidth="1"/>
    <col min="5387" max="5633" width="3.7109375" style="264"/>
    <col min="5634" max="5642" width="3.7109375" style="264" customWidth="1"/>
    <col min="5643" max="5889" width="3.7109375" style="264"/>
    <col min="5890" max="5898" width="3.7109375" style="264" customWidth="1"/>
    <col min="5899" max="6145" width="3.7109375" style="264"/>
    <col min="6146" max="6154" width="3.7109375" style="264" customWidth="1"/>
    <col min="6155" max="6401" width="3.7109375" style="264"/>
    <col min="6402" max="6410" width="3.7109375" style="264" customWidth="1"/>
    <col min="6411" max="6657" width="3.7109375" style="264"/>
    <col min="6658" max="6666" width="3.7109375" style="264" customWidth="1"/>
    <col min="6667" max="6913" width="3.7109375" style="264"/>
    <col min="6914" max="6922" width="3.7109375" style="264" customWidth="1"/>
    <col min="6923" max="7169" width="3.7109375" style="264"/>
    <col min="7170" max="7178" width="3.7109375" style="264" customWidth="1"/>
    <col min="7179" max="7425" width="3.7109375" style="264"/>
    <col min="7426" max="7434" width="3.7109375" style="264" customWidth="1"/>
    <col min="7435" max="7681" width="3.7109375" style="264"/>
    <col min="7682" max="7690" width="3.7109375" style="264" customWidth="1"/>
    <col min="7691" max="7937" width="3.7109375" style="264"/>
    <col min="7938" max="7946" width="3.7109375" style="264" customWidth="1"/>
    <col min="7947" max="8193" width="3.7109375" style="264"/>
    <col min="8194" max="8202" width="3.7109375" style="264" customWidth="1"/>
    <col min="8203" max="8449" width="3.7109375" style="264"/>
    <col min="8450" max="8458" width="3.7109375" style="264" customWidth="1"/>
    <col min="8459" max="8705" width="3.7109375" style="264"/>
    <col min="8706" max="8714" width="3.7109375" style="264" customWidth="1"/>
    <col min="8715" max="8961" width="3.7109375" style="264"/>
    <col min="8962" max="8970" width="3.7109375" style="264" customWidth="1"/>
    <col min="8971" max="9217" width="3.7109375" style="264"/>
    <col min="9218" max="9226" width="3.7109375" style="264" customWidth="1"/>
    <col min="9227" max="9473" width="3.7109375" style="264"/>
    <col min="9474" max="9482" width="3.7109375" style="264" customWidth="1"/>
    <col min="9483" max="9729" width="3.7109375" style="264"/>
    <col min="9730" max="9738" width="3.7109375" style="264" customWidth="1"/>
    <col min="9739" max="9985" width="3.7109375" style="264"/>
    <col min="9986" max="9994" width="3.7109375" style="264" customWidth="1"/>
    <col min="9995" max="10241" width="3.7109375" style="264"/>
    <col min="10242" max="10250" width="3.7109375" style="264" customWidth="1"/>
    <col min="10251" max="10497" width="3.7109375" style="264"/>
    <col min="10498" max="10506" width="3.7109375" style="264" customWidth="1"/>
    <col min="10507" max="10753" width="3.7109375" style="264"/>
    <col min="10754" max="10762" width="3.7109375" style="264" customWidth="1"/>
    <col min="10763" max="11009" width="3.7109375" style="264"/>
    <col min="11010" max="11018" width="3.7109375" style="264" customWidth="1"/>
    <col min="11019" max="11265" width="3.7109375" style="264"/>
    <col min="11266" max="11274" width="3.7109375" style="264" customWidth="1"/>
    <col min="11275" max="11521" width="3.7109375" style="264"/>
    <col min="11522" max="11530" width="3.7109375" style="264" customWidth="1"/>
    <col min="11531" max="11777" width="3.7109375" style="264"/>
    <col min="11778" max="11786" width="3.7109375" style="264" customWidth="1"/>
    <col min="11787" max="12033" width="3.7109375" style="264"/>
    <col min="12034" max="12042" width="3.7109375" style="264" customWidth="1"/>
    <col min="12043" max="12289" width="3.7109375" style="264"/>
    <col min="12290" max="12298" width="3.7109375" style="264" customWidth="1"/>
    <col min="12299" max="12545" width="3.7109375" style="264"/>
    <col min="12546" max="12554" width="3.7109375" style="264" customWidth="1"/>
    <col min="12555" max="12801" width="3.7109375" style="264"/>
    <col min="12802" max="12810" width="3.7109375" style="264" customWidth="1"/>
    <col min="12811" max="13057" width="3.7109375" style="264"/>
    <col min="13058" max="13066" width="3.7109375" style="264" customWidth="1"/>
    <col min="13067" max="13313" width="3.7109375" style="264"/>
    <col min="13314" max="13322" width="3.7109375" style="264" customWidth="1"/>
    <col min="13323" max="13569" width="3.7109375" style="264"/>
    <col min="13570" max="13578" width="3.7109375" style="264" customWidth="1"/>
    <col min="13579" max="13825" width="3.7109375" style="264"/>
    <col min="13826" max="13834" width="3.7109375" style="264" customWidth="1"/>
    <col min="13835" max="14081" width="3.7109375" style="264"/>
    <col min="14082" max="14090" width="3.7109375" style="264" customWidth="1"/>
    <col min="14091" max="14337" width="3.7109375" style="264"/>
    <col min="14338" max="14346" width="3.7109375" style="264" customWidth="1"/>
    <col min="14347" max="14593" width="3.7109375" style="264"/>
    <col min="14594" max="14602" width="3.7109375" style="264" customWidth="1"/>
    <col min="14603" max="14849" width="3.7109375" style="264"/>
    <col min="14850" max="14858" width="3.7109375" style="264" customWidth="1"/>
    <col min="14859" max="15105" width="3.7109375" style="264"/>
    <col min="15106" max="15114" width="3.7109375" style="264" customWidth="1"/>
    <col min="15115" max="15361" width="3.7109375" style="264"/>
    <col min="15362" max="15370" width="3.7109375" style="264" customWidth="1"/>
    <col min="15371" max="15617" width="3.7109375" style="264"/>
    <col min="15618" max="15626" width="3.7109375" style="264" customWidth="1"/>
    <col min="15627" max="15873" width="3.7109375" style="264"/>
    <col min="15874" max="15882" width="3.7109375" style="264" customWidth="1"/>
    <col min="15883" max="16129" width="3.7109375" style="264"/>
    <col min="16130" max="16138" width="3.7109375" style="264" customWidth="1"/>
    <col min="16139" max="16384" width="3.7109375" style="264"/>
  </cols>
  <sheetData>
    <row r="2" spans="2:28" ht="4.5" customHeight="1"/>
    <row r="3" spans="2:28" ht="15" customHeight="1">
      <c r="B3" s="266"/>
      <c r="C3" s="267"/>
      <c r="D3" s="268"/>
      <c r="E3" s="268"/>
      <c r="F3" s="268"/>
      <c r="G3" s="268"/>
      <c r="H3" s="268"/>
      <c r="I3" s="268"/>
      <c r="J3" s="268"/>
      <c r="K3" s="268"/>
      <c r="L3" s="268"/>
      <c r="M3" s="268"/>
      <c r="N3" s="268"/>
      <c r="O3" s="268"/>
      <c r="P3" s="268"/>
      <c r="Q3" s="268"/>
      <c r="R3" s="268"/>
      <c r="S3" s="268"/>
      <c r="T3" s="268"/>
      <c r="U3" s="268"/>
      <c r="V3" s="268"/>
      <c r="W3" s="268"/>
      <c r="X3" s="268"/>
      <c r="Y3" s="268"/>
      <c r="Z3" s="268"/>
      <c r="AA3" s="268"/>
      <c r="AB3" s="269"/>
    </row>
    <row r="4" spans="2:28" ht="15" customHeight="1">
      <c r="B4" s="270"/>
      <c r="C4" s="1213" t="s">
        <v>1585</v>
      </c>
      <c r="D4" s="1213"/>
      <c r="E4" s="1213"/>
      <c r="F4" s="1213"/>
      <c r="G4" s="1213"/>
      <c r="H4" s="1213"/>
      <c r="I4" s="1213"/>
      <c r="J4" s="1213"/>
      <c r="K4" s="1213"/>
      <c r="L4" s="1213"/>
      <c r="M4" s="1213"/>
      <c r="N4" s="1213"/>
      <c r="O4" s="1213"/>
      <c r="P4" s="1213"/>
      <c r="Q4" s="1213"/>
      <c r="R4" s="1213"/>
      <c r="S4" s="1213"/>
      <c r="T4" s="1213"/>
      <c r="U4" s="1213"/>
      <c r="V4" s="1213"/>
      <c r="W4" s="1213"/>
      <c r="X4" s="1213"/>
      <c r="Y4" s="1213"/>
      <c r="Z4" s="1213"/>
      <c r="AB4" s="271"/>
    </row>
    <row r="5" spans="2:28" ht="15" customHeight="1">
      <c r="B5" s="270"/>
      <c r="C5" s="1214" t="s">
        <v>1354</v>
      </c>
      <c r="D5" s="1214"/>
      <c r="E5" s="1214"/>
      <c r="F5" s="1214"/>
      <c r="G5" s="1214"/>
      <c r="H5" s="1214"/>
      <c r="I5" s="1214"/>
      <c r="J5" s="1214"/>
      <c r="K5" s="1214"/>
      <c r="L5" s="1214"/>
      <c r="M5" s="1214"/>
      <c r="N5" s="1214"/>
      <c r="O5" s="1214"/>
      <c r="P5" s="1214"/>
      <c r="Q5" s="1214"/>
      <c r="R5" s="1214"/>
      <c r="S5" s="1214"/>
      <c r="T5" s="1214"/>
      <c r="U5" s="1214"/>
      <c r="V5" s="1214"/>
      <c r="W5" s="1214"/>
      <c r="X5" s="1214"/>
      <c r="Y5" s="1214"/>
      <c r="Z5" s="1214"/>
      <c r="AB5" s="271"/>
    </row>
    <row r="6" spans="2:28" ht="15" customHeight="1">
      <c r="B6" s="270"/>
      <c r="C6" s="1215"/>
      <c r="D6" s="1215"/>
      <c r="E6" s="1215"/>
      <c r="F6" s="1215"/>
      <c r="G6" s="1215"/>
      <c r="H6" s="1215"/>
      <c r="I6" s="1215"/>
      <c r="J6" s="1215"/>
      <c r="K6" s="1215"/>
      <c r="L6" s="1215"/>
      <c r="M6" s="1215"/>
      <c r="N6" s="1215"/>
      <c r="O6" s="1215"/>
      <c r="P6" s="1215"/>
      <c r="Q6" s="1215"/>
      <c r="R6" s="1215"/>
      <c r="S6" s="1215"/>
      <c r="T6" s="1215"/>
      <c r="U6" s="1215"/>
      <c r="V6" s="1215"/>
      <c r="W6" s="1215"/>
      <c r="X6" s="1215"/>
      <c r="Y6" s="1215"/>
      <c r="Z6" s="1215"/>
      <c r="AB6" s="271"/>
    </row>
    <row r="7" spans="2:28" ht="15" customHeight="1">
      <c r="B7" s="270"/>
      <c r="C7" s="1216" t="s">
        <v>1719</v>
      </c>
      <c r="D7" s="1216"/>
      <c r="E7" s="1216"/>
      <c r="F7" s="1216"/>
      <c r="G7" s="1216"/>
      <c r="H7" s="1216"/>
      <c r="I7" s="1216"/>
      <c r="J7" s="1216"/>
      <c r="K7" s="1217">
        <f>+'INFORME LICORES'!E15</f>
        <v>333333</v>
      </c>
      <c r="L7" s="1217"/>
      <c r="M7" s="1217"/>
      <c r="N7" s="1217"/>
      <c r="O7" s="1217"/>
      <c r="P7" s="1217"/>
      <c r="Q7" s="1217"/>
      <c r="R7" s="1217"/>
      <c r="S7" s="1217"/>
      <c r="T7" s="1218">
        <f ca="1">NOW()</f>
        <v>45349.510892708335</v>
      </c>
      <c r="U7" s="1218"/>
      <c r="V7" s="1218"/>
      <c r="W7" s="1218"/>
      <c r="X7" s="1218"/>
      <c r="Y7" s="1218"/>
      <c r="Z7" s="1218"/>
      <c r="AA7" s="1218"/>
      <c r="AB7" s="271"/>
    </row>
    <row r="8" spans="2:28" ht="15" customHeight="1">
      <c r="B8" s="270"/>
      <c r="C8" s="272" t="s">
        <v>1720</v>
      </c>
      <c r="AB8" s="271"/>
    </row>
    <row r="9" spans="2:28" ht="24" customHeight="1">
      <c r="B9" s="270"/>
      <c r="C9" s="272" t="s">
        <v>2170</v>
      </c>
      <c r="E9" s="1223" t="str">
        <f>+CERTIFICADO!I15</f>
        <v>Picado Fernandez Ricardo</v>
      </c>
      <c r="F9" s="1223"/>
      <c r="G9" s="1223"/>
      <c r="H9" s="1223"/>
      <c r="I9" s="1223"/>
      <c r="J9" s="1223"/>
      <c r="K9" s="1223"/>
      <c r="L9" s="1223"/>
      <c r="M9" s="1223"/>
      <c r="N9" s="1223"/>
      <c r="O9" s="1223"/>
      <c r="P9" s="1223"/>
      <c r="Q9" s="1223"/>
      <c r="R9" s="1223"/>
      <c r="S9" s="1223"/>
      <c r="T9" s="1223"/>
      <c r="U9" s="1223"/>
      <c r="V9" s="1223"/>
      <c r="W9" s="1223"/>
      <c r="X9" s="1223"/>
      <c r="Y9" s="1223"/>
      <c r="Z9" s="1223"/>
      <c r="AA9" s="1223"/>
      <c r="AB9" s="271"/>
    </row>
    <row r="10" spans="2:28" ht="15" customHeight="1">
      <c r="B10" s="270"/>
      <c r="C10" s="272" t="s">
        <v>1587</v>
      </c>
      <c r="F10" s="1219" t="str">
        <f>+CERTIFICADO!AE15</f>
        <v>501450912</v>
      </c>
      <c r="G10" s="1219"/>
      <c r="H10" s="1219"/>
      <c r="I10" s="1219"/>
      <c r="J10" s="1219"/>
      <c r="K10" s="272" t="s">
        <v>1589</v>
      </c>
      <c r="L10" s="273"/>
      <c r="M10" s="273"/>
      <c r="N10" s="273"/>
      <c r="O10" s="273"/>
      <c r="P10" s="273"/>
      <c r="T10" s="1220">
        <f>+CERTIFICADO!H16</f>
        <v>0</v>
      </c>
      <c r="U10" s="1212"/>
      <c r="V10" s="1212"/>
      <c r="W10" s="1212"/>
      <c r="X10" s="1212"/>
      <c r="Y10" s="1212"/>
      <c r="Z10" s="1212"/>
      <c r="AA10" s="1212"/>
      <c r="AB10" s="271"/>
    </row>
    <row r="11" spans="2:28" ht="15" customHeight="1">
      <c r="B11" s="270"/>
      <c r="C11" s="274" t="s">
        <v>1587</v>
      </c>
      <c r="D11" s="275"/>
      <c r="E11" s="275"/>
      <c r="F11" s="1221">
        <f>+CERTIFICADO!AE16</f>
        <v>0</v>
      </c>
      <c r="G11" s="1221"/>
      <c r="H11" s="1221"/>
      <c r="I11" s="1221"/>
      <c r="J11" s="1221"/>
      <c r="K11" s="274" t="s">
        <v>1721</v>
      </c>
      <c r="L11" s="275"/>
      <c r="M11" s="275"/>
      <c r="N11" s="275"/>
      <c r="O11" s="275"/>
      <c r="P11" s="275"/>
      <c r="Q11" s="275"/>
      <c r="R11" s="275"/>
      <c r="S11" s="275"/>
      <c r="T11" s="275"/>
      <c r="U11" s="275"/>
      <c r="V11" s="275"/>
      <c r="W11" s="275"/>
      <c r="X11" s="275"/>
      <c r="Y11" s="275"/>
      <c r="Z11" s="275"/>
      <c r="AA11" s="275"/>
      <c r="AB11" s="271"/>
    </row>
    <row r="12" spans="2:28" ht="15" customHeight="1">
      <c r="B12" s="270"/>
      <c r="C12" s="274" t="s">
        <v>1722</v>
      </c>
      <c r="D12" s="275"/>
      <c r="E12" s="275"/>
      <c r="F12" s="275"/>
      <c r="G12" s="275"/>
      <c r="H12" s="275"/>
      <c r="I12" s="275"/>
      <c r="J12" s="275"/>
      <c r="K12" s="275"/>
      <c r="L12" s="275"/>
      <c r="M12" s="275"/>
      <c r="N12" s="275"/>
      <c r="O12" s="275"/>
      <c r="P12" s="275"/>
      <c r="Q12" s="275"/>
      <c r="R12" s="275"/>
      <c r="S12" s="275"/>
      <c r="T12" s="275"/>
      <c r="U12" s="275"/>
      <c r="V12" s="275"/>
      <c r="W12" s="275"/>
      <c r="X12" s="1222" t="s">
        <v>1723</v>
      </c>
      <c r="Y12" s="1222"/>
      <c r="Z12" s="1222"/>
      <c r="AA12" s="1222"/>
      <c r="AB12" s="271"/>
    </row>
    <row r="13" spans="2:28" ht="15" customHeight="1">
      <c r="B13" s="270"/>
      <c r="C13" s="272" t="s">
        <v>1724</v>
      </c>
      <c r="AB13" s="271"/>
    </row>
    <row r="14" spans="2:28" ht="15" customHeight="1">
      <c r="B14" s="270"/>
      <c r="C14" s="272" t="s">
        <v>1725</v>
      </c>
      <c r="F14" s="1212">
        <f>+' FMT 104 TOMA DATOS'!H28</f>
        <v>0</v>
      </c>
      <c r="G14" s="1212"/>
      <c r="H14" s="1212"/>
      <c r="I14" s="1212"/>
      <c r="J14" s="1212"/>
      <c r="K14" s="1212"/>
      <c r="L14" s="1212"/>
      <c r="M14" s="1212"/>
      <c r="N14" s="1212"/>
      <c r="O14" s="1212"/>
      <c r="P14" s="272" t="s">
        <v>1726</v>
      </c>
      <c r="X14" s="1210">
        <f>+'RESOLUCION COMERCIAL'!C22</f>
        <v>0</v>
      </c>
      <c r="Y14" s="1210"/>
      <c r="Z14" s="1210"/>
      <c r="AA14" s="1210"/>
      <c r="AB14" s="271"/>
    </row>
    <row r="15" spans="2:28" ht="15" customHeight="1">
      <c r="B15" s="270"/>
      <c r="C15" s="1210">
        <f>+' FMT 104 TOMA DATOS'!E37</f>
        <v>0</v>
      </c>
      <c r="D15" s="1210"/>
      <c r="E15" s="1210"/>
      <c r="F15" s="1210"/>
      <c r="G15" s="1210"/>
      <c r="H15" s="1210"/>
      <c r="I15" s="1210"/>
      <c r="J15" s="1210"/>
      <c r="K15" s="1210"/>
      <c r="L15" s="1210"/>
      <c r="M15" s="1210"/>
      <c r="N15" s="1210"/>
      <c r="O15" s="1210"/>
      <c r="P15" s="1210"/>
      <c r="Q15" s="1210"/>
      <c r="R15" s="1210"/>
      <c r="S15" s="1210"/>
      <c r="T15" s="1210"/>
      <c r="U15" s="1210"/>
      <c r="V15" s="1210"/>
      <c r="W15" s="1210"/>
      <c r="X15" s="1210"/>
      <c r="Y15" s="1210"/>
      <c r="Z15" s="1210"/>
      <c r="AA15" s="1210"/>
      <c r="AB15" s="271"/>
    </row>
    <row r="16" spans="2:28" ht="15" customHeight="1" thickBot="1">
      <c r="B16" s="270"/>
      <c r="C16" s="272" t="s">
        <v>1727</v>
      </c>
      <c r="J16" s="1211" t="e">
        <f>+'INFORME LICORES'!R15</f>
        <v>#N/A</v>
      </c>
      <c r="K16" s="1211"/>
      <c r="L16" s="264" t="s">
        <v>1728</v>
      </c>
      <c r="O16" s="264" t="e">
        <f>+'INFORME LICORES'!I17</f>
        <v>#N/A</v>
      </c>
      <c r="Q16" s="277"/>
      <c r="R16" s="277"/>
      <c r="S16" s="277"/>
      <c r="T16" s="276"/>
      <c r="V16" s="277"/>
      <c r="W16" s="278"/>
      <c r="AB16" s="271"/>
    </row>
    <row r="17" spans="2:28" ht="15" customHeight="1">
      <c r="B17" s="270"/>
      <c r="C17" s="272" t="s">
        <v>1729</v>
      </c>
      <c r="W17" s="279" t="s">
        <v>1596</v>
      </c>
      <c r="AB17" s="271"/>
    </row>
    <row r="18" spans="2:28" ht="15" customHeight="1">
      <c r="B18" s="270"/>
      <c r="C18" s="279" t="s">
        <v>1596</v>
      </c>
      <c r="D18" s="1208" t="s">
        <v>1730</v>
      </c>
      <c r="E18" s="1208"/>
      <c r="F18" s="1208"/>
      <c r="G18" s="1208"/>
      <c r="H18" s="1208"/>
      <c r="I18" s="1208"/>
      <c r="J18" s="1208"/>
      <c r="K18" s="1208"/>
      <c r="L18" s="1208"/>
      <c r="M18" s="1208"/>
      <c r="N18" s="1208"/>
      <c r="O18" s="1208"/>
      <c r="P18" s="1208"/>
      <c r="Q18" s="1208"/>
      <c r="R18" s="1208"/>
      <c r="S18" s="1208"/>
      <c r="T18" s="1208"/>
      <c r="U18" s="1208"/>
      <c r="V18" s="1208"/>
      <c r="W18" s="1208"/>
      <c r="X18" s="1208"/>
      <c r="Y18" s="1208"/>
      <c r="Z18" s="1208"/>
      <c r="AA18" s="1208"/>
      <c r="AB18" s="271"/>
    </row>
    <row r="19" spans="2:28" ht="15" customHeight="1">
      <c r="B19" s="270"/>
      <c r="D19" s="1208"/>
      <c r="E19" s="1208"/>
      <c r="F19" s="1208"/>
      <c r="G19" s="1208"/>
      <c r="H19" s="1208"/>
      <c r="I19" s="1208"/>
      <c r="J19" s="1208"/>
      <c r="K19" s="1208"/>
      <c r="L19" s="1208"/>
      <c r="M19" s="1208"/>
      <c r="N19" s="1208"/>
      <c r="O19" s="1208"/>
      <c r="P19" s="1208"/>
      <c r="Q19" s="1208"/>
      <c r="R19" s="1208"/>
      <c r="S19" s="1208"/>
      <c r="T19" s="1208"/>
      <c r="U19" s="1208"/>
      <c r="V19" s="1208"/>
      <c r="W19" s="1208"/>
      <c r="X19" s="1208"/>
      <c r="Y19" s="1208"/>
      <c r="Z19" s="1208"/>
      <c r="AA19" s="1208"/>
      <c r="AB19" s="271"/>
    </row>
    <row r="20" spans="2:28" ht="15" customHeight="1">
      <c r="B20" s="270"/>
      <c r="C20" s="264"/>
      <c r="D20" s="1208"/>
      <c r="E20" s="1208"/>
      <c r="F20" s="1208"/>
      <c r="G20" s="1208"/>
      <c r="H20" s="1208"/>
      <c r="I20" s="1208"/>
      <c r="J20" s="1208"/>
      <c r="K20" s="1208"/>
      <c r="L20" s="1208"/>
      <c r="M20" s="1208"/>
      <c r="N20" s="1208"/>
      <c r="O20" s="1208"/>
      <c r="P20" s="1208"/>
      <c r="Q20" s="1208"/>
      <c r="R20" s="1208"/>
      <c r="S20" s="1208"/>
      <c r="T20" s="1208"/>
      <c r="U20" s="1208"/>
      <c r="V20" s="1208"/>
      <c r="W20" s="1208"/>
      <c r="X20" s="1208"/>
      <c r="Y20" s="1208"/>
      <c r="Z20" s="1208"/>
      <c r="AA20" s="1208"/>
      <c r="AB20" s="271"/>
    </row>
    <row r="21" spans="2:28" ht="15" customHeight="1">
      <c r="B21" s="270"/>
      <c r="C21" s="279" t="s">
        <v>1596</v>
      </c>
      <c r="D21" s="1208" t="s">
        <v>1731</v>
      </c>
      <c r="E21" s="1208"/>
      <c r="F21" s="1208"/>
      <c r="G21" s="1208"/>
      <c r="H21" s="1208"/>
      <c r="I21" s="1208"/>
      <c r="J21" s="1208"/>
      <c r="K21" s="1208"/>
      <c r="L21" s="1208"/>
      <c r="M21" s="1208"/>
      <c r="N21" s="1208"/>
      <c r="O21" s="1208"/>
      <c r="P21" s="1208"/>
      <c r="Q21" s="1208"/>
      <c r="R21" s="1208"/>
      <c r="S21" s="1208"/>
      <c r="T21" s="1208"/>
      <c r="U21" s="1208"/>
      <c r="V21" s="1208"/>
      <c r="W21" s="1208"/>
      <c r="X21" s="1208"/>
      <c r="Y21" s="1208"/>
      <c r="Z21" s="1208"/>
      <c r="AA21" s="1208"/>
      <c r="AB21" s="271"/>
    </row>
    <row r="22" spans="2:28" ht="15" customHeight="1">
      <c r="B22" s="270"/>
      <c r="D22" s="1208"/>
      <c r="E22" s="1208"/>
      <c r="F22" s="1208"/>
      <c r="G22" s="1208"/>
      <c r="H22" s="1208"/>
      <c r="I22" s="1208"/>
      <c r="J22" s="1208"/>
      <c r="K22" s="1208"/>
      <c r="L22" s="1208"/>
      <c r="M22" s="1208"/>
      <c r="N22" s="1208"/>
      <c r="O22" s="1208"/>
      <c r="P22" s="1208"/>
      <c r="Q22" s="1208"/>
      <c r="R22" s="1208"/>
      <c r="S22" s="1208"/>
      <c r="T22" s="1208"/>
      <c r="U22" s="1208"/>
      <c r="V22" s="1208"/>
      <c r="W22" s="1208"/>
      <c r="X22" s="1208"/>
      <c r="Y22" s="1208"/>
      <c r="Z22" s="1208"/>
      <c r="AA22" s="1208"/>
      <c r="AB22" s="271"/>
    </row>
    <row r="23" spans="2:28" ht="15" customHeight="1">
      <c r="B23" s="270"/>
      <c r="C23" s="264"/>
      <c r="D23" s="1208"/>
      <c r="E23" s="1208"/>
      <c r="F23" s="1208"/>
      <c r="G23" s="1208"/>
      <c r="H23" s="1208"/>
      <c r="I23" s="1208"/>
      <c r="J23" s="1208"/>
      <c r="K23" s="1208"/>
      <c r="L23" s="1208"/>
      <c r="M23" s="1208"/>
      <c r="N23" s="1208"/>
      <c r="O23" s="1208"/>
      <c r="P23" s="1208"/>
      <c r="Q23" s="1208"/>
      <c r="R23" s="1208"/>
      <c r="S23" s="1208"/>
      <c r="T23" s="1208"/>
      <c r="U23" s="1208"/>
      <c r="V23" s="1208"/>
      <c r="W23" s="1208"/>
      <c r="X23" s="1208"/>
      <c r="Y23" s="1208"/>
      <c r="Z23" s="1208"/>
      <c r="AA23" s="1208"/>
      <c r="AB23" s="271"/>
    </row>
    <row r="24" spans="2:28" ht="15" customHeight="1">
      <c r="B24" s="270"/>
      <c r="C24" s="279" t="s">
        <v>1596</v>
      </c>
      <c r="D24" s="1208" t="s">
        <v>1732</v>
      </c>
      <c r="E24" s="1208"/>
      <c r="F24" s="1208"/>
      <c r="G24" s="1208"/>
      <c r="H24" s="1208"/>
      <c r="I24" s="1208"/>
      <c r="J24" s="1208"/>
      <c r="K24" s="1208"/>
      <c r="L24" s="1208"/>
      <c r="M24" s="1208"/>
      <c r="N24" s="1208"/>
      <c r="O24" s="1208"/>
      <c r="P24" s="1208"/>
      <c r="Q24" s="1208"/>
      <c r="R24" s="1208"/>
      <c r="S24" s="1208"/>
      <c r="T24" s="1208"/>
      <c r="U24" s="1208"/>
      <c r="V24" s="1208"/>
      <c r="W24" s="1208"/>
      <c r="X24" s="1208"/>
      <c r="Y24" s="1208"/>
      <c r="Z24" s="1208"/>
      <c r="AA24" s="1208"/>
      <c r="AB24" s="271"/>
    </row>
    <row r="25" spans="2:28" ht="15" customHeight="1">
      <c r="B25" s="270"/>
      <c r="D25" s="1208"/>
      <c r="E25" s="1208"/>
      <c r="F25" s="1208"/>
      <c r="G25" s="1208"/>
      <c r="H25" s="1208"/>
      <c r="I25" s="1208"/>
      <c r="J25" s="1208"/>
      <c r="K25" s="1208"/>
      <c r="L25" s="1208"/>
      <c r="M25" s="1208"/>
      <c r="N25" s="1208"/>
      <c r="O25" s="1208"/>
      <c r="P25" s="1208"/>
      <c r="Q25" s="1208"/>
      <c r="R25" s="1208"/>
      <c r="S25" s="1208"/>
      <c r="T25" s="1208"/>
      <c r="U25" s="1208"/>
      <c r="V25" s="1208"/>
      <c r="W25" s="1208"/>
      <c r="X25" s="1208"/>
      <c r="Y25" s="1208"/>
      <c r="Z25" s="1208"/>
      <c r="AA25" s="1208"/>
      <c r="AB25" s="271"/>
    </row>
    <row r="26" spans="2:28" ht="15" customHeight="1">
      <c r="B26" s="270"/>
      <c r="C26" s="264"/>
      <c r="D26" s="1208"/>
      <c r="E26" s="1208"/>
      <c r="F26" s="1208"/>
      <c r="G26" s="1208"/>
      <c r="H26" s="1208"/>
      <c r="I26" s="1208"/>
      <c r="J26" s="1208"/>
      <c r="K26" s="1208"/>
      <c r="L26" s="1208"/>
      <c r="M26" s="1208"/>
      <c r="N26" s="1208"/>
      <c r="O26" s="1208"/>
      <c r="P26" s="1208"/>
      <c r="Q26" s="1208"/>
      <c r="R26" s="1208"/>
      <c r="S26" s="1208"/>
      <c r="T26" s="1208"/>
      <c r="U26" s="1208"/>
      <c r="V26" s="1208"/>
      <c r="W26" s="1208"/>
      <c r="X26" s="1208"/>
      <c r="Y26" s="1208"/>
      <c r="Z26" s="1208"/>
      <c r="AA26" s="1208"/>
      <c r="AB26" s="271"/>
    </row>
    <row r="27" spans="2:28" ht="15" customHeight="1">
      <c r="B27" s="270"/>
      <c r="C27" s="279" t="s">
        <v>1596</v>
      </c>
      <c r="D27" s="1208" t="s">
        <v>1733</v>
      </c>
      <c r="E27" s="1208"/>
      <c r="F27" s="1208"/>
      <c r="G27" s="1208"/>
      <c r="H27" s="1208"/>
      <c r="I27" s="1208"/>
      <c r="J27" s="1208"/>
      <c r="K27" s="1208"/>
      <c r="L27" s="1208"/>
      <c r="M27" s="1208"/>
      <c r="N27" s="1208"/>
      <c r="O27" s="1208"/>
      <c r="P27" s="1208"/>
      <c r="Q27" s="1208"/>
      <c r="R27" s="1208"/>
      <c r="S27" s="1208"/>
      <c r="T27" s="1208"/>
      <c r="U27" s="1208"/>
      <c r="V27" s="1208"/>
      <c r="W27" s="1208"/>
      <c r="X27" s="1208"/>
      <c r="Y27" s="1208"/>
      <c r="Z27" s="1208"/>
      <c r="AA27" s="1208"/>
      <c r="AB27" s="271"/>
    </row>
    <row r="28" spans="2:28" ht="15" customHeight="1">
      <c r="B28" s="270"/>
      <c r="C28" s="280"/>
      <c r="D28" s="1208"/>
      <c r="E28" s="1208"/>
      <c r="F28" s="1208"/>
      <c r="G28" s="1208"/>
      <c r="H28" s="1208"/>
      <c r="I28" s="1208"/>
      <c r="J28" s="1208"/>
      <c r="K28" s="1208"/>
      <c r="L28" s="1208"/>
      <c r="M28" s="1208"/>
      <c r="N28" s="1208"/>
      <c r="O28" s="1208"/>
      <c r="P28" s="1208"/>
      <c r="Q28" s="1208"/>
      <c r="R28" s="1208"/>
      <c r="S28" s="1208"/>
      <c r="T28" s="1208"/>
      <c r="U28" s="1208"/>
      <c r="V28" s="1208"/>
      <c r="W28" s="1208"/>
      <c r="X28" s="1208"/>
      <c r="Y28" s="1208"/>
      <c r="Z28" s="1208"/>
      <c r="AA28" s="1208"/>
      <c r="AB28" s="271"/>
    </row>
    <row r="29" spans="2:28" ht="15" customHeight="1">
      <c r="B29" s="270"/>
      <c r="D29" s="1208"/>
      <c r="E29" s="1208"/>
      <c r="F29" s="1208"/>
      <c r="G29" s="1208"/>
      <c r="H29" s="1208"/>
      <c r="I29" s="1208"/>
      <c r="J29" s="1208"/>
      <c r="K29" s="1208"/>
      <c r="L29" s="1208"/>
      <c r="M29" s="1208"/>
      <c r="N29" s="1208"/>
      <c r="O29" s="1208"/>
      <c r="P29" s="1208"/>
      <c r="Q29" s="1208"/>
      <c r="R29" s="1208"/>
      <c r="S29" s="1208"/>
      <c r="T29" s="1208"/>
      <c r="U29" s="1208"/>
      <c r="V29" s="1208"/>
      <c r="W29" s="1208"/>
      <c r="X29" s="1208"/>
      <c r="Y29" s="1208"/>
      <c r="Z29" s="1208"/>
      <c r="AA29" s="1208"/>
      <c r="AB29" s="271"/>
    </row>
    <row r="30" spans="2:28" ht="15" customHeight="1">
      <c r="B30" s="270"/>
      <c r="C30" s="264"/>
      <c r="D30" s="1208"/>
      <c r="E30" s="1208"/>
      <c r="F30" s="1208"/>
      <c r="G30" s="1208"/>
      <c r="H30" s="1208"/>
      <c r="I30" s="1208"/>
      <c r="J30" s="1208"/>
      <c r="K30" s="1208"/>
      <c r="L30" s="1208"/>
      <c r="M30" s="1208"/>
      <c r="N30" s="1208"/>
      <c r="O30" s="1208"/>
      <c r="P30" s="1208"/>
      <c r="Q30" s="1208"/>
      <c r="R30" s="1208"/>
      <c r="S30" s="1208"/>
      <c r="T30" s="1208"/>
      <c r="U30" s="1208"/>
      <c r="V30" s="1208"/>
      <c r="W30" s="1208"/>
      <c r="X30" s="1208"/>
      <c r="Y30" s="1208"/>
      <c r="Z30" s="1208"/>
      <c r="AA30" s="1208"/>
      <c r="AB30" s="271"/>
    </row>
    <row r="31" spans="2:28" ht="15" customHeight="1">
      <c r="B31" s="270"/>
      <c r="C31" s="279" t="s">
        <v>1596</v>
      </c>
      <c r="D31" s="1208" t="s">
        <v>1734</v>
      </c>
      <c r="E31" s="1208"/>
      <c r="F31" s="1208"/>
      <c r="G31" s="1208"/>
      <c r="H31" s="1208"/>
      <c r="I31" s="1208"/>
      <c r="J31" s="1208"/>
      <c r="K31" s="1208"/>
      <c r="L31" s="1208"/>
      <c r="M31" s="1208"/>
      <c r="N31" s="1208"/>
      <c r="O31" s="1208"/>
      <c r="P31" s="1208"/>
      <c r="Q31" s="1208"/>
      <c r="R31" s="1208"/>
      <c r="S31" s="1208"/>
      <c r="T31" s="1208"/>
      <c r="U31" s="1208"/>
      <c r="V31" s="1208"/>
      <c r="W31" s="1208"/>
      <c r="X31" s="1208"/>
      <c r="Y31" s="1208"/>
      <c r="Z31" s="1208"/>
      <c r="AA31" s="1208"/>
      <c r="AB31" s="271"/>
    </row>
    <row r="32" spans="2:28" ht="15" customHeight="1">
      <c r="B32" s="270"/>
      <c r="D32" s="1208"/>
      <c r="E32" s="1208"/>
      <c r="F32" s="1208"/>
      <c r="G32" s="1208"/>
      <c r="H32" s="1208"/>
      <c r="I32" s="1208"/>
      <c r="J32" s="1208"/>
      <c r="K32" s="1208"/>
      <c r="L32" s="1208"/>
      <c r="M32" s="1208"/>
      <c r="N32" s="1208"/>
      <c r="O32" s="1208"/>
      <c r="P32" s="1208"/>
      <c r="Q32" s="1208"/>
      <c r="R32" s="1208"/>
      <c r="S32" s="1208"/>
      <c r="T32" s="1208"/>
      <c r="U32" s="1208"/>
      <c r="V32" s="1208"/>
      <c r="W32" s="1208"/>
      <c r="X32" s="1208"/>
      <c r="Y32" s="1208"/>
      <c r="Z32" s="1208"/>
      <c r="AA32" s="1208"/>
      <c r="AB32" s="271"/>
    </row>
    <row r="33" spans="2:28" ht="15" customHeight="1">
      <c r="B33" s="270"/>
      <c r="C33" s="264"/>
      <c r="D33" s="1208"/>
      <c r="E33" s="1208"/>
      <c r="F33" s="1208"/>
      <c r="G33" s="1208"/>
      <c r="H33" s="1208"/>
      <c r="I33" s="1208"/>
      <c r="J33" s="1208"/>
      <c r="K33" s="1208"/>
      <c r="L33" s="1208"/>
      <c r="M33" s="1208"/>
      <c r="N33" s="1208"/>
      <c r="O33" s="1208"/>
      <c r="P33" s="1208"/>
      <c r="Q33" s="1208"/>
      <c r="R33" s="1208"/>
      <c r="S33" s="1208"/>
      <c r="T33" s="1208"/>
      <c r="U33" s="1208"/>
      <c r="V33" s="1208"/>
      <c r="W33" s="1208"/>
      <c r="X33" s="1208"/>
      <c r="Y33" s="1208"/>
      <c r="Z33" s="1208"/>
      <c r="AA33" s="1208"/>
      <c r="AB33" s="271"/>
    </row>
    <row r="34" spans="2:28" ht="15" customHeight="1">
      <c r="B34" s="270"/>
      <c r="C34" s="279" t="s">
        <v>1596</v>
      </c>
      <c r="D34" s="1208" t="s">
        <v>1735</v>
      </c>
      <c r="E34" s="1208"/>
      <c r="F34" s="1208"/>
      <c r="G34" s="1208"/>
      <c r="H34" s="1208"/>
      <c r="I34" s="1208"/>
      <c r="J34" s="1208"/>
      <c r="K34" s="1208"/>
      <c r="L34" s="1208"/>
      <c r="M34" s="1208"/>
      <c r="N34" s="1208"/>
      <c r="O34" s="1208"/>
      <c r="P34" s="1208"/>
      <c r="Q34" s="1208"/>
      <c r="R34" s="1208"/>
      <c r="S34" s="1208"/>
      <c r="T34" s="1208"/>
      <c r="U34" s="1208"/>
      <c r="V34" s="1208"/>
      <c r="W34" s="1208"/>
      <c r="X34" s="1208"/>
      <c r="Y34" s="1208"/>
      <c r="Z34" s="1208"/>
      <c r="AA34" s="1208"/>
      <c r="AB34" s="271"/>
    </row>
    <row r="35" spans="2:28" ht="15" customHeight="1">
      <c r="B35" s="270"/>
      <c r="D35" s="1208"/>
      <c r="E35" s="1208"/>
      <c r="F35" s="1208"/>
      <c r="G35" s="1208"/>
      <c r="H35" s="1208"/>
      <c r="I35" s="1208"/>
      <c r="J35" s="1208"/>
      <c r="K35" s="1208"/>
      <c r="L35" s="1208"/>
      <c r="M35" s="1208"/>
      <c r="N35" s="1208"/>
      <c r="O35" s="1208"/>
      <c r="P35" s="1208"/>
      <c r="Q35" s="1208"/>
      <c r="R35" s="1208"/>
      <c r="S35" s="1208"/>
      <c r="T35" s="1208"/>
      <c r="U35" s="1208"/>
      <c r="V35" s="1208"/>
      <c r="W35" s="1208"/>
      <c r="X35" s="1208"/>
      <c r="Y35" s="1208"/>
      <c r="Z35" s="1208"/>
      <c r="AA35" s="1208"/>
      <c r="AB35" s="271"/>
    </row>
    <row r="36" spans="2:28" ht="15" customHeight="1">
      <c r="B36" s="270"/>
      <c r="C36" s="264"/>
      <c r="D36" s="1208"/>
      <c r="E36" s="1208"/>
      <c r="F36" s="1208"/>
      <c r="G36" s="1208"/>
      <c r="H36" s="1208"/>
      <c r="I36" s="1208"/>
      <c r="J36" s="1208"/>
      <c r="K36" s="1208"/>
      <c r="L36" s="1208"/>
      <c r="M36" s="1208"/>
      <c r="N36" s="1208"/>
      <c r="O36" s="1208"/>
      <c r="P36" s="1208"/>
      <c r="Q36" s="1208"/>
      <c r="R36" s="1208"/>
      <c r="S36" s="1208"/>
      <c r="T36" s="1208"/>
      <c r="U36" s="1208"/>
      <c r="V36" s="1208"/>
      <c r="W36" s="1208"/>
      <c r="X36" s="1208"/>
      <c r="Y36" s="1208"/>
      <c r="Z36" s="1208"/>
      <c r="AA36" s="1208"/>
      <c r="AB36" s="271"/>
    </row>
    <row r="37" spans="2:28" ht="15" customHeight="1">
      <c r="B37" s="270"/>
      <c r="C37" s="279" t="s">
        <v>1596</v>
      </c>
      <c r="D37" s="1208" t="s">
        <v>1736</v>
      </c>
      <c r="E37" s="1208"/>
      <c r="F37" s="1208"/>
      <c r="G37" s="1208"/>
      <c r="H37" s="1208"/>
      <c r="I37" s="1208"/>
      <c r="J37" s="1208"/>
      <c r="K37" s="1208"/>
      <c r="L37" s="1208"/>
      <c r="M37" s="1208"/>
      <c r="N37" s="1208"/>
      <c r="O37" s="1208"/>
      <c r="P37" s="1208"/>
      <c r="Q37" s="1208"/>
      <c r="R37" s="1208"/>
      <c r="S37" s="1208"/>
      <c r="T37" s="1208"/>
      <c r="U37" s="1208"/>
      <c r="V37" s="1208"/>
      <c r="W37" s="1208"/>
      <c r="X37" s="1208"/>
      <c r="Y37" s="1208"/>
      <c r="Z37" s="1208"/>
      <c r="AA37" s="1208"/>
      <c r="AB37" s="271"/>
    </row>
    <row r="38" spans="2:28" ht="15" customHeight="1">
      <c r="B38" s="270"/>
      <c r="D38" s="1208"/>
      <c r="E38" s="1208"/>
      <c r="F38" s="1208"/>
      <c r="G38" s="1208"/>
      <c r="H38" s="1208"/>
      <c r="I38" s="1208"/>
      <c r="J38" s="1208"/>
      <c r="K38" s="1208"/>
      <c r="L38" s="1208"/>
      <c r="M38" s="1208"/>
      <c r="N38" s="1208"/>
      <c r="O38" s="1208"/>
      <c r="P38" s="1208"/>
      <c r="Q38" s="1208"/>
      <c r="R38" s="1208"/>
      <c r="S38" s="1208"/>
      <c r="T38" s="1208"/>
      <c r="U38" s="1208"/>
      <c r="V38" s="1208"/>
      <c r="W38" s="1208"/>
      <c r="X38" s="1208"/>
      <c r="Y38" s="1208"/>
      <c r="Z38" s="1208"/>
      <c r="AA38" s="1208"/>
      <c r="AB38" s="271"/>
    </row>
    <row r="39" spans="2:28" ht="15" customHeight="1">
      <c r="B39" s="270"/>
      <c r="C39" s="264"/>
      <c r="D39" s="1208"/>
      <c r="E39" s="1208"/>
      <c r="F39" s="1208"/>
      <c r="G39" s="1208"/>
      <c r="H39" s="1208"/>
      <c r="I39" s="1208"/>
      <c r="J39" s="1208"/>
      <c r="K39" s="1208"/>
      <c r="L39" s="1208"/>
      <c r="M39" s="1208"/>
      <c r="N39" s="1208"/>
      <c r="O39" s="1208"/>
      <c r="P39" s="1208"/>
      <c r="Q39" s="1208"/>
      <c r="R39" s="1208"/>
      <c r="S39" s="1208"/>
      <c r="T39" s="1208"/>
      <c r="U39" s="1208"/>
      <c r="V39" s="1208"/>
      <c r="W39" s="1208"/>
      <c r="X39" s="1208"/>
      <c r="Y39" s="1208"/>
      <c r="Z39" s="1208"/>
      <c r="AA39" s="1208"/>
      <c r="AB39" s="271"/>
    </row>
    <row r="40" spans="2:28" ht="15" customHeight="1">
      <c r="B40" s="270"/>
      <c r="C40" s="279" t="s">
        <v>1596</v>
      </c>
      <c r="D40" s="1208" t="s">
        <v>1737</v>
      </c>
      <c r="E40" s="1208"/>
      <c r="F40" s="1208"/>
      <c r="G40" s="1208"/>
      <c r="H40" s="1208"/>
      <c r="I40" s="1208"/>
      <c r="J40" s="1208"/>
      <c r="K40" s="1208"/>
      <c r="L40" s="1208"/>
      <c r="M40" s="1208"/>
      <c r="N40" s="1208"/>
      <c r="O40" s="1208"/>
      <c r="P40" s="1208"/>
      <c r="Q40" s="1208"/>
      <c r="R40" s="1208"/>
      <c r="S40" s="1208"/>
      <c r="T40" s="1208"/>
      <c r="U40" s="1208"/>
      <c r="V40" s="1208"/>
      <c r="W40" s="1208"/>
      <c r="X40" s="1208"/>
      <c r="Y40" s="1208"/>
      <c r="Z40" s="1208"/>
      <c r="AA40" s="1208"/>
      <c r="AB40" s="271"/>
    </row>
    <row r="41" spans="2:28" ht="15" customHeight="1">
      <c r="B41" s="270"/>
      <c r="D41" s="1208"/>
      <c r="E41" s="1208"/>
      <c r="F41" s="1208"/>
      <c r="G41" s="1208"/>
      <c r="H41" s="1208"/>
      <c r="I41" s="1208"/>
      <c r="J41" s="1208"/>
      <c r="K41" s="1208"/>
      <c r="L41" s="1208"/>
      <c r="M41" s="1208"/>
      <c r="N41" s="1208"/>
      <c r="O41" s="1208"/>
      <c r="P41" s="1208"/>
      <c r="Q41" s="1208"/>
      <c r="R41" s="1208"/>
      <c r="S41" s="1208"/>
      <c r="T41" s="1208"/>
      <c r="U41" s="1208"/>
      <c r="V41" s="1208"/>
      <c r="W41" s="1208"/>
      <c r="X41" s="1208"/>
      <c r="Y41" s="1208"/>
      <c r="Z41" s="1208"/>
      <c r="AA41" s="1208"/>
      <c r="AB41" s="271"/>
    </row>
    <row r="42" spans="2:28" ht="15" customHeight="1">
      <c r="B42" s="270"/>
      <c r="C42" s="264"/>
      <c r="D42" s="1208"/>
      <c r="E42" s="1208"/>
      <c r="F42" s="1208"/>
      <c r="G42" s="1208"/>
      <c r="H42" s="1208"/>
      <c r="I42" s="1208"/>
      <c r="J42" s="1208"/>
      <c r="K42" s="1208"/>
      <c r="L42" s="1208"/>
      <c r="M42" s="1208"/>
      <c r="N42" s="1208"/>
      <c r="O42" s="1208"/>
      <c r="P42" s="1208"/>
      <c r="Q42" s="1208"/>
      <c r="R42" s="1208"/>
      <c r="S42" s="1208"/>
      <c r="T42" s="1208"/>
      <c r="U42" s="1208"/>
      <c r="V42" s="1208"/>
      <c r="W42" s="1208"/>
      <c r="X42" s="1208"/>
      <c r="Y42" s="1208"/>
      <c r="Z42" s="1208"/>
      <c r="AA42" s="1208"/>
      <c r="AB42" s="271"/>
    </row>
    <row r="43" spans="2:28" ht="20.100000000000001" customHeight="1">
      <c r="B43" s="270"/>
      <c r="C43" s="264"/>
      <c r="N43" s="1209" t="s">
        <v>687</v>
      </c>
      <c r="O43" s="1209"/>
      <c r="P43" s="1209"/>
      <c r="Q43" s="1209"/>
      <c r="R43" s="1209"/>
      <c r="S43" s="1209"/>
      <c r="T43" s="1209"/>
      <c r="U43" s="1209"/>
      <c r="V43" s="1209"/>
      <c r="W43" s="1209"/>
      <c r="X43" s="1209"/>
      <c r="Y43" s="1209"/>
      <c r="Z43" s="1209"/>
      <c r="AA43" s="1209"/>
      <c r="AB43" s="271"/>
    </row>
    <row r="44" spans="2:28" ht="15" customHeight="1">
      <c r="B44" s="281" t="s">
        <v>1738</v>
      </c>
      <c r="C44" s="264"/>
      <c r="N44" s="1209" t="s">
        <v>689</v>
      </c>
      <c r="O44" s="1209"/>
      <c r="P44" s="1209"/>
      <c r="Q44" s="1209"/>
      <c r="R44" s="1209"/>
      <c r="S44" s="1209"/>
      <c r="T44" s="1209"/>
      <c r="U44" s="1209"/>
      <c r="V44" s="1209"/>
      <c r="W44" s="1209"/>
      <c r="X44" s="1209"/>
      <c r="Y44" s="1209"/>
      <c r="Z44" s="1209"/>
      <c r="AA44" s="1209"/>
      <c r="AB44" s="271"/>
    </row>
    <row r="45" spans="2:28" ht="15" customHeight="1">
      <c r="B45" s="270"/>
      <c r="C45" s="265" t="s">
        <v>1604</v>
      </c>
      <c r="D45" s="282"/>
      <c r="E45" s="1202" t="str">
        <f>+E9</f>
        <v>Picado Fernandez Ricardo</v>
      </c>
      <c r="F45" s="1202"/>
      <c r="G45" s="1202"/>
      <c r="H45" s="1202"/>
      <c r="I45" s="1202"/>
      <c r="J45" s="1202"/>
      <c r="K45" s="1202"/>
      <c r="L45" s="1202"/>
      <c r="M45" s="1202"/>
      <c r="N45" s="1203" t="s">
        <v>1610</v>
      </c>
      <c r="O45" s="1203"/>
      <c r="P45" s="1203"/>
      <c r="Q45" s="1203"/>
      <c r="R45" s="1203"/>
      <c r="S45" s="1203"/>
      <c r="T45" s="1203"/>
      <c r="U45" s="1203"/>
      <c r="V45" s="1203"/>
      <c r="W45" s="1203"/>
      <c r="X45" s="1203"/>
      <c r="Y45" s="1203"/>
      <c r="Z45" s="1203"/>
      <c r="AA45" s="1203"/>
      <c r="AB45" s="271"/>
    </row>
    <row r="46" spans="2:28" ht="15" customHeight="1">
      <c r="B46" s="270"/>
      <c r="C46" s="265" t="s">
        <v>1606</v>
      </c>
      <c r="E46" s="1204">
        <f>+K7</f>
        <v>333333</v>
      </c>
      <c r="F46" s="1202"/>
      <c r="G46" s="1202"/>
      <c r="H46" s="1202"/>
      <c r="I46" s="1202"/>
      <c r="J46" s="1202"/>
      <c r="K46" s="1202"/>
      <c r="L46" s="1202"/>
      <c r="M46" s="1202"/>
      <c r="AB46" s="271"/>
    </row>
    <row r="47" spans="2:28" ht="15" customHeight="1" thickBot="1">
      <c r="B47" s="283"/>
      <c r="C47" s="284"/>
      <c r="D47" s="285"/>
      <c r="E47" s="285"/>
      <c r="F47" s="285"/>
      <c r="G47" s="285"/>
      <c r="H47" s="285"/>
      <c r="I47" s="285"/>
      <c r="J47" s="285"/>
      <c r="K47" s="285"/>
      <c r="L47" s="285"/>
      <c r="M47" s="285"/>
      <c r="N47" s="1205" t="s">
        <v>1611</v>
      </c>
      <c r="O47" s="1206"/>
      <c r="P47" s="1206"/>
      <c r="Q47" s="1206"/>
      <c r="R47" s="1206"/>
      <c r="S47" s="1206"/>
      <c r="T47" s="1206"/>
      <c r="U47" s="1206"/>
      <c r="V47" s="1206"/>
      <c r="W47" s="1206"/>
      <c r="X47" s="1206"/>
      <c r="Y47" s="1206"/>
      <c r="Z47" s="1206"/>
      <c r="AA47" s="1206"/>
      <c r="AB47" s="1207"/>
    </row>
  </sheetData>
  <protectedRanges>
    <protectedRange sqref="M7:N7 C28" name="Rango1"/>
  </protectedRanges>
  <mergeCells count="29">
    <mergeCell ref="F14:O14"/>
    <mergeCell ref="X14:AA14"/>
    <mergeCell ref="C4:Z4"/>
    <mergeCell ref="C5:Z5"/>
    <mergeCell ref="C6:Z6"/>
    <mergeCell ref="C7:J7"/>
    <mergeCell ref="K7:S7"/>
    <mergeCell ref="T7:AA7"/>
    <mergeCell ref="F10:J10"/>
    <mergeCell ref="T10:AA10"/>
    <mergeCell ref="F11:J11"/>
    <mergeCell ref="X12:AA12"/>
    <mergeCell ref="E9:AA9"/>
    <mergeCell ref="C15:AA15"/>
    <mergeCell ref="J16:K16"/>
    <mergeCell ref="D18:AA20"/>
    <mergeCell ref="D21:AA23"/>
    <mergeCell ref="D24:AA26"/>
    <mergeCell ref="E45:M45"/>
    <mergeCell ref="N45:AA45"/>
    <mergeCell ref="E46:M46"/>
    <mergeCell ref="N47:AB47"/>
    <mergeCell ref="D27:AA30"/>
    <mergeCell ref="D31:AA33"/>
    <mergeCell ref="D34:AA36"/>
    <mergeCell ref="D37:AA39"/>
    <mergeCell ref="D40:AA42"/>
    <mergeCell ref="N43:AA43"/>
    <mergeCell ref="N44:AA44"/>
  </mergeCells>
  <pageMargins left="0.19685039370078741" right="0" top="0.59055118110236227" bottom="0.98425196850393704" header="0.39370078740157483" footer="0"/>
  <pageSetup scale="88" orientation="portrait" verticalDpi="300" r:id="rId1"/>
  <headerFooter alignWithMargins="0">
    <oddHeader>&amp;L&amp;F  &amp;D  &amp;P</oddHead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5:Z36"/>
  <sheetViews>
    <sheetView zoomScaleNormal="100" workbookViewId="0">
      <selection activeCell="B1" sqref="B1:AD1"/>
    </sheetView>
  </sheetViews>
  <sheetFormatPr baseColWidth="10" defaultColWidth="4.7109375" defaultRowHeight="20.100000000000001" customHeight="1"/>
  <cols>
    <col min="1" max="1" width="2.28515625" style="291" customWidth="1"/>
    <col min="2" max="4" width="4.7109375" style="291"/>
    <col min="5" max="5" width="10.140625" style="291" bestFit="1" customWidth="1"/>
    <col min="6" max="6" width="4.7109375" style="291"/>
    <col min="7" max="7" width="10.140625" style="291" bestFit="1" customWidth="1"/>
    <col min="8" max="256" width="4.7109375" style="291"/>
    <col min="257" max="257" width="2.28515625" style="291" customWidth="1"/>
    <col min="258" max="260" width="4.7109375" style="291"/>
    <col min="261" max="261" width="10.140625" style="291" bestFit="1" customWidth="1"/>
    <col min="262" max="262" width="4.7109375" style="291"/>
    <col min="263" max="263" width="10.140625" style="291" bestFit="1" customWidth="1"/>
    <col min="264" max="512" width="4.7109375" style="291"/>
    <col min="513" max="513" width="2.28515625" style="291" customWidth="1"/>
    <col min="514" max="516" width="4.7109375" style="291"/>
    <col min="517" max="517" width="10.140625" style="291" bestFit="1" customWidth="1"/>
    <col min="518" max="518" width="4.7109375" style="291"/>
    <col min="519" max="519" width="10.140625" style="291" bestFit="1" customWidth="1"/>
    <col min="520" max="768" width="4.7109375" style="291"/>
    <col min="769" max="769" width="2.28515625" style="291" customWidth="1"/>
    <col min="770" max="772" width="4.7109375" style="291"/>
    <col min="773" max="773" width="10.140625" style="291" bestFit="1" customWidth="1"/>
    <col min="774" max="774" width="4.7109375" style="291"/>
    <col min="775" max="775" width="10.140625" style="291" bestFit="1" customWidth="1"/>
    <col min="776" max="1024" width="4.7109375" style="291"/>
    <col min="1025" max="1025" width="2.28515625" style="291" customWidth="1"/>
    <col min="1026" max="1028" width="4.7109375" style="291"/>
    <col min="1029" max="1029" width="10.140625" style="291" bestFit="1" customWidth="1"/>
    <col min="1030" max="1030" width="4.7109375" style="291"/>
    <col min="1031" max="1031" width="10.140625" style="291" bestFit="1" customWidth="1"/>
    <col min="1032" max="1280" width="4.7109375" style="291"/>
    <col min="1281" max="1281" width="2.28515625" style="291" customWidth="1"/>
    <col min="1282" max="1284" width="4.7109375" style="291"/>
    <col min="1285" max="1285" width="10.140625" style="291" bestFit="1" customWidth="1"/>
    <col min="1286" max="1286" width="4.7109375" style="291"/>
    <col min="1287" max="1287" width="10.140625" style="291" bestFit="1" customWidth="1"/>
    <col min="1288" max="1536" width="4.7109375" style="291"/>
    <col min="1537" max="1537" width="2.28515625" style="291" customWidth="1"/>
    <col min="1538" max="1540" width="4.7109375" style="291"/>
    <col min="1541" max="1541" width="10.140625" style="291" bestFit="1" customWidth="1"/>
    <col min="1542" max="1542" width="4.7109375" style="291"/>
    <col min="1543" max="1543" width="10.140625" style="291" bestFit="1" customWidth="1"/>
    <col min="1544" max="1792" width="4.7109375" style="291"/>
    <col min="1793" max="1793" width="2.28515625" style="291" customWidth="1"/>
    <col min="1794" max="1796" width="4.7109375" style="291"/>
    <col min="1797" max="1797" width="10.140625" style="291" bestFit="1" customWidth="1"/>
    <col min="1798" max="1798" width="4.7109375" style="291"/>
    <col min="1799" max="1799" width="10.140625" style="291" bestFit="1" customWidth="1"/>
    <col min="1800" max="2048" width="4.7109375" style="291"/>
    <col min="2049" max="2049" width="2.28515625" style="291" customWidth="1"/>
    <col min="2050" max="2052" width="4.7109375" style="291"/>
    <col min="2053" max="2053" width="10.140625" style="291" bestFit="1" customWidth="1"/>
    <col min="2054" max="2054" width="4.7109375" style="291"/>
    <col min="2055" max="2055" width="10.140625" style="291" bestFit="1" customWidth="1"/>
    <col min="2056" max="2304" width="4.7109375" style="291"/>
    <col min="2305" max="2305" width="2.28515625" style="291" customWidth="1"/>
    <col min="2306" max="2308" width="4.7109375" style="291"/>
    <col min="2309" max="2309" width="10.140625" style="291" bestFit="1" customWidth="1"/>
    <col min="2310" max="2310" width="4.7109375" style="291"/>
    <col min="2311" max="2311" width="10.140625" style="291" bestFit="1" customWidth="1"/>
    <col min="2312" max="2560" width="4.7109375" style="291"/>
    <col min="2561" max="2561" width="2.28515625" style="291" customWidth="1"/>
    <col min="2562" max="2564" width="4.7109375" style="291"/>
    <col min="2565" max="2565" width="10.140625" style="291" bestFit="1" customWidth="1"/>
    <col min="2566" max="2566" width="4.7109375" style="291"/>
    <col min="2567" max="2567" width="10.140625" style="291" bestFit="1" customWidth="1"/>
    <col min="2568" max="2816" width="4.7109375" style="291"/>
    <col min="2817" max="2817" width="2.28515625" style="291" customWidth="1"/>
    <col min="2818" max="2820" width="4.7109375" style="291"/>
    <col min="2821" max="2821" width="10.140625" style="291" bestFit="1" customWidth="1"/>
    <col min="2822" max="2822" width="4.7109375" style="291"/>
    <col min="2823" max="2823" width="10.140625" style="291" bestFit="1" customWidth="1"/>
    <col min="2824" max="3072" width="4.7109375" style="291"/>
    <col min="3073" max="3073" width="2.28515625" style="291" customWidth="1"/>
    <col min="3074" max="3076" width="4.7109375" style="291"/>
    <col min="3077" max="3077" width="10.140625" style="291" bestFit="1" customWidth="1"/>
    <col min="3078" max="3078" width="4.7109375" style="291"/>
    <col min="3079" max="3079" width="10.140625" style="291" bestFit="1" customWidth="1"/>
    <col min="3080" max="3328" width="4.7109375" style="291"/>
    <col min="3329" max="3329" width="2.28515625" style="291" customWidth="1"/>
    <col min="3330" max="3332" width="4.7109375" style="291"/>
    <col min="3333" max="3333" width="10.140625" style="291" bestFit="1" customWidth="1"/>
    <col min="3334" max="3334" width="4.7109375" style="291"/>
    <col min="3335" max="3335" width="10.140625" style="291" bestFit="1" customWidth="1"/>
    <col min="3336" max="3584" width="4.7109375" style="291"/>
    <col min="3585" max="3585" width="2.28515625" style="291" customWidth="1"/>
    <col min="3586" max="3588" width="4.7109375" style="291"/>
    <col min="3589" max="3589" width="10.140625" style="291" bestFit="1" customWidth="1"/>
    <col min="3590" max="3590" width="4.7109375" style="291"/>
    <col min="3591" max="3591" width="10.140625" style="291" bestFit="1" customWidth="1"/>
    <col min="3592" max="3840" width="4.7109375" style="291"/>
    <col min="3841" max="3841" width="2.28515625" style="291" customWidth="1"/>
    <col min="3842" max="3844" width="4.7109375" style="291"/>
    <col min="3845" max="3845" width="10.140625" style="291" bestFit="1" customWidth="1"/>
    <col min="3846" max="3846" width="4.7109375" style="291"/>
    <col min="3847" max="3847" width="10.140625" style="291" bestFit="1" customWidth="1"/>
    <col min="3848" max="4096" width="4.7109375" style="291"/>
    <col min="4097" max="4097" width="2.28515625" style="291" customWidth="1"/>
    <col min="4098" max="4100" width="4.7109375" style="291"/>
    <col min="4101" max="4101" width="10.140625" style="291" bestFit="1" customWidth="1"/>
    <col min="4102" max="4102" width="4.7109375" style="291"/>
    <col min="4103" max="4103" width="10.140625" style="291" bestFit="1" customWidth="1"/>
    <col min="4104" max="4352" width="4.7109375" style="291"/>
    <col min="4353" max="4353" width="2.28515625" style="291" customWidth="1"/>
    <col min="4354" max="4356" width="4.7109375" style="291"/>
    <col min="4357" max="4357" width="10.140625" style="291" bestFit="1" customWidth="1"/>
    <col min="4358" max="4358" width="4.7109375" style="291"/>
    <col min="4359" max="4359" width="10.140625" style="291" bestFit="1" customWidth="1"/>
    <col min="4360" max="4608" width="4.7109375" style="291"/>
    <col min="4609" max="4609" width="2.28515625" style="291" customWidth="1"/>
    <col min="4610" max="4612" width="4.7109375" style="291"/>
    <col min="4613" max="4613" width="10.140625" style="291" bestFit="1" customWidth="1"/>
    <col min="4614" max="4614" width="4.7109375" style="291"/>
    <col min="4615" max="4615" width="10.140625" style="291" bestFit="1" customWidth="1"/>
    <col min="4616" max="4864" width="4.7109375" style="291"/>
    <col min="4865" max="4865" width="2.28515625" style="291" customWidth="1"/>
    <col min="4866" max="4868" width="4.7109375" style="291"/>
    <col min="4869" max="4869" width="10.140625" style="291" bestFit="1" customWidth="1"/>
    <col min="4870" max="4870" width="4.7109375" style="291"/>
    <col min="4871" max="4871" width="10.140625" style="291" bestFit="1" customWidth="1"/>
    <col min="4872" max="5120" width="4.7109375" style="291"/>
    <col min="5121" max="5121" width="2.28515625" style="291" customWidth="1"/>
    <col min="5122" max="5124" width="4.7109375" style="291"/>
    <col min="5125" max="5125" width="10.140625" style="291" bestFit="1" customWidth="1"/>
    <col min="5126" max="5126" width="4.7109375" style="291"/>
    <col min="5127" max="5127" width="10.140625" style="291" bestFit="1" customWidth="1"/>
    <col min="5128" max="5376" width="4.7109375" style="291"/>
    <col min="5377" max="5377" width="2.28515625" style="291" customWidth="1"/>
    <col min="5378" max="5380" width="4.7109375" style="291"/>
    <col min="5381" max="5381" width="10.140625" style="291" bestFit="1" customWidth="1"/>
    <col min="5382" max="5382" width="4.7109375" style="291"/>
    <col min="5383" max="5383" width="10.140625" style="291" bestFit="1" customWidth="1"/>
    <col min="5384" max="5632" width="4.7109375" style="291"/>
    <col min="5633" max="5633" width="2.28515625" style="291" customWidth="1"/>
    <col min="5634" max="5636" width="4.7109375" style="291"/>
    <col min="5637" max="5637" width="10.140625" style="291" bestFit="1" customWidth="1"/>
    <col min="5638" max="5638" width="4.7109375" style="291"/>
    <col min="5639" max="5639" width="10.140625" style="291" bestFit="1" customWidth="1"/>
    <col min="5640" max="5888" width="4.7109375" style="291"/>
    <col min="5889" max="5889" width="2.28515625" style="291" customWidth="1"/>
    <col min="5890" max="5892" width="4.7109375" style="291"/>
    <col min="5893" max="5893" width="10.140625" style="291" bestFit="1" customWidth="1"/>
    <col min="5894" max="5894" width="4.7109375" style="291"/>
    <col min="5895" max="5895" width="10.140625" style="291" bestFit="1" customWidth="1"/>
    <col min="5896" max="6144" width="4.7109375" style="291"/>
    <col min="6145" max="6145" width="2.28515625" style="291" customWidth="1"/>
    <col min="6146" max="6148" width="4.7109375" style="291"/>
    <col min="6149" max="6149" width="10.140625" style="291" bestFit="1" customWidth="1"/>
    <col min="6150" max="6150" width="4.7109375" style="291"/>
    <col min="6151" max="6151" width="10.140625" style="291" bestFit="1" customWidth="1"/>
    <col min="6152" max="6400" width="4.7109375" style="291"/>
    <col min="6401" max="6401" width="2.28515625" style="291" customWidth="1"/>
    <col min="6402" max="6404" width="4.7109375" style="291"/>
    <col min="6405" max="6405" width="10.140625" style="291" bestFit="1" customWidth="1"/>
    <col min="6406" max="6406" width="4.7109375" style="291"/>
    <col min="6407" max="6407" width="10.140625" style="291" bestFit="1" customWidth="1"/>
    <col min="6408" max="6656" width="4.7109375" style="291"/>
    <col min="6657" max="6657" width="2.28515625" style="291" customWidth="1"/>
    <col min="6658" max="6660" width="4.7109375" style="291"/>
    <col min="6661" max="6661" width="10.140625" style="291" bestFit="1" customWidth="1"/>
    <col min="6662" max="6662" width="4.7109375" style="291"/>
    <col min="6663" max="6663" width="10.140625" style="291" bestFit="1" customWidth="1"/>
    <col min="6664" max="6912" width="4.7109375" style="291"/>
    <col min="6913" max="6913" width="2.28515625" style="291" customWidth="1"/>
    <col min="6914" max="6916" width="4.7109375" style="291"/>
    <col min="6917" max="6917" width="10.140625" style="291" bestFit="1" customWidth="1"/>
    <col min="6918" max="6918" width="4.7109375" style="291"/>
    <col min="6919" max="6919" width="10.140625" style="291" bestFit="1" customWidth="1"/>
    <col min="6920" max="7168" width="4.7109375" style="291"/>
    <col min="7169" max="7169" width="2.28515625" style="291" customWidth="1"/>
    <col min="7170" max="7172" width="4.7109375" style="291"/>
    <col min="7173" max="7173" width="10.140625" style="291" bestFit="1" customWidth="1"/>
    <col min="7174" max="7174" width="4.7109375" style="291"/>
    <col min="7175" max="7175" width="10.140625" style="291" bestFit="1" customWidth="1"/>
    <col min="7176" max="7424" width="4.7109375" style="291"/>
    <col min="7425" max="7425" width="2.28515625" style="291" customWidth="1"/>
    <col min="7426" max="7428" width="4.7109375" style="291"/>
    <col min="7429" max="7429" width="10.140625" style="291" bestFit="1" customWidth="1"/>
    <col min="7430" max="7430" width="4.7109375" style="291"/>
    <col min="7431" max="7431" width="10.140625" style="291" bestFit="1" customWidth="1"/>
    <col min="7432" max="7680" width="4.7109375" style="291"/>
    <col min="7681" max="7681" width="2.28515625" style="291" customWidth="1"/>
    <col min="7682" max="7684" width="4.7109375" style="291"/>
    <col min="7685" max="7685" width="10.140625" style="291" bestFit="1" customWidth="1"/>
    <col min="7686" max="7686" width="4.7109375" style="291"/>
    <col min="7687" max="7687" width="10.140625" style="291" bestFit="1" customWidth="1"/>
    <col min="7688" max="7936" width="4.7109375" style="291"/>
    <col min="7937" max="7937" width="2.28515625" style="291" customWidth="1"/>
    <col min="7938" max="7940" width="4.7109375" style="291"/>
    <col min="7941" max="7941" width="10.140625" style="291" bestFit="1" customWidth="1"/>
    <col min="7942" max="7942" width="4.7109375" style="291"/>
    <col min="7943" max="7943" width="10.140625" style="291" bestFit="1" customWidth="1"/>
    <col min="7944" max="8192" width="4.7109375" style="291"/>
    <col min="8193" max="8193" width="2.28515625" style="291" customWidth="1"/>
    <col min="8194" max="8196" width="4.7109375" style="291"/>
    <col min="8197" max="8197" width="10.140625" style="291" bestFit="1" customWidth="1"/>
    <col min="8198" max="8198" width="4.7109375" style="291"/>
    <col min="8199" max="8199" width="10.140625" style="291" bestFit="1" customWidth="1"/>
    <col min="8200" max="8448" width="4.7109375" style="291"/>
    <col min="8449" max="8449" width="2.28515625" style="291" customWidth="1"/>
    <col min="8450" max="8452" width="4.7109375" style="291"/>
    <col min="8453" max="8453" width="10.140625" style="291" bestFit="1" customWidth="1"/>
    <col min="8454" max="8454" width="4.7109375" style="291"/>
    <col min="8455" max="8455" width="10.140625" style="291" bestFit="1" customWidth="1"/>
    <col min="8456" max="8704" width="4.7109375" style="291"/>
    <col min="8705" max="8705" width="2.28515625" style="291" customWidth="1"/>
    <col min="8706" max="8708" width="4.7109375" style="291"/>
    <col min="8709" max="8709" width="10.140625" style="291" bestFit="1" customWidth="1"/>
    <col min="8710" max="8710" width="4.7109375" style="291"/>
    <col min="8711" max="8711" width="10.140625" style="291" bestFit="1" customWidth="1"/>
    <col min="8712" max="8960" width="4.7109375" style="291"/>
    <col min="8961" max="8961" width="2.28515625" style="291" customWidth="1"/>
    <col min="8962" max="8964" width="4.7109375" style="291"/>
    <col min="8965" max="8965" width="10.140625" style="291" bestFit="1" customWidth="1"/>
    <col min="8966" max="8966" width="4.7109375" style="291"/>
    <col min="8967" max="8967" width="10.140625" style="291" bestFit="1" customWidth="1"/>
    <col min="8968" max="9216" width="4.7109375" style="291"/>
    <col min="9217" max="9217" width="2.28515625" style="291" customWidth="1"/>
    <col min="9218" max="9220" width="4.7109375" style="291"/>
    <col min="9221" max="9221" width="10.140625" style="291" bestFit="1" customWidth="1"/>
    <col min="9222" max="9222" width="4.7109375" style="291"/>
    <col min="9223" max="9223" width="10.140625" style="291" bestFit="1" customWidth="1"/>
    <col min="9224" max="9472" width="4.7109375" style="291"/>
    <col min="9473" max="9473" width="2.28515625" style="291" customWidth="1"/>
    <col min="9474" max="9476" width="4.7109375" style="291"/>
    <col min="9477" max="9477" width="10.140625" style="291" bestFit="1" customWidth="1"/>
    <col min="9478" max="9478" width="4.7109375" style="291"/>
    <col min="9479" max="9479" width="10.140625" style="291" bestFit="1" customWidth="1"/>
    <col min="9480" max="9728" width="4.7109375" style="291"/>
    <col min="9729" max="9729" width="2.28515625" style="291" customWidth="1"/>
    <col min="9730" max="9732" width="4.7109375" style="291"/>
    <col min="9733" max="9733" width="10.140625" style="291" bestFit="1" customWidth="1"/>
    <col min="9734" max="9734" width="4.7109375" style="291"/>
    <col min="9735" max="9735" width="10.140625" style="291" bestFit="1" customWidth="1"/>
    <col min="9736" max="9984" width="4.7109375" style="291"/>
    <col min="9985" max="9985" width="2.28515625" style="291" customWidth="1"/>
    <col min="9986" max="9988" width="4.7109375" style="291"/>
    <col min="9989" max="9989" width="10.140625" style="291" bestFit="1" customWidth="1"/>
    <col min="9990" max="9990" width="4.7109375" style="291"/>
    <col min="9991" max="9991" width="10.140625" style="291" bestFit="1" customWidth="1"/>
    <col min="9992" max="10240" width="4.7109375" style="291"/>
    <col min="10241" max="10241" width="2.28515625" style="291" customWidth="1"/>
    <col min="10242" max="10244" width="4.7109375" style="291"/>
    <col min="10245" max="10245" width="10.140625" style="291" bestFit="1" customWidth="1"/>
    <col min="10246" max="10246" width="4.7109375" style="291"/>
    <col min="10247" max="10247" width="10.140625" style="291" bestFit="1" customWidth="1"/>
    <col min="10248" max="10496" width="4.7109375" style="291"/>
    <col min="10497" max="10497" width="2.28515625" style="291" customWidth="1"/>
    <col min="10498" max="10500" width="4.7109375" style="291"/>
    <col min="10501" max="10501" width="10.140625" style="291" bestFit="1" customWidth="1"/>
    <col min="10502" max="10502" width="4.7109375" style="291"/>
    <col min="10503" max="10503" width="10.140625" style="291" bestFit="1" customWidth="1"/>
    <col min="10504" max="10752" width="4.7109375" style="291"/>
    <col min="10753" max="10753" width="2.28515625" style="291" customWidth="1"/>
    <col min="10754" max="10756" width="4.7109375" style="291"/>
    <col min="10757" max="10757" width="10.140625" style="291" bestFit="1" customWidth="1"/>
    <col min="10758" max="10758" width="4.7109375" style="291"/>
    <col min="10759" max="10759" width="10.140625" style="291" bestFit="1" customWidth="1"/>
    <col min="10760" max="11008" width="4.7109375" style="291"/>
    <col min="11009" max="11009" width="2.28515625" style="291" customWidth="1"/>
    <col min="11010" max="11012" width="4.7109375" style="291"/>
    <col min="11013" max="11013" width="10.140625" style="291" bestFit="1" customWidth="1"/>
    <col min="11014" max="11014" width="4.7109375" style="291"/>
    <col min="11015" max="11015" width="10.140625" style="291" bestFit="1" customWidth="1"/>
    <col min="11016" max="11264" width="4.7109375" style="291"/>
    <col min="11265" max="11265" width="2.28515625" style="291" customWidth="1"/>
    <col min="11266" max="11268" width="4.7109375" style="291"/>
    <col min="11269" max="11269" width="10.140625" style="291" bestFit="1" customWidth="1"/>
    <col min="11270" max="11270" width="4.7109375" style="291"/>
    <col min="11271" max="11271" width="10.140625" style="291" bestFit="1" customWidth="1"/>
    <col min="11272" max="11520" width="4.7109375" style="291"/>
    <col min="11521" max="11521" width="2.28515625" style="291" customWidth="1"/>
    <col min="11522" max="11524" width="4.7109375" style="291"/>
    <col min="11525" max="11525" width="10.140625" style="291" bestFit="1" customWidth="1"/>
    <col min="11526" max="11526" width="4.7109375" style="291"/>
    <col min="11527" max="11527" width="10.140625" style="291" bestFit="1" customWidth="1"/>
    <col min="11528" max="11776" width="4.7109375" style="291"/>
    <col min="11777" max="11777" width="2.28515625" style="291" customWidth="1"/>
    <col min="11778" max="11780" width="4.7109375" style="291"/>
    <col min="11781" max="11781" width="10.140625" style="291" bestFit="1" customWidth="1"/>
    <col min="11782" max="11782" width="4.7109375" style="291"/>
    <col min="11783" max="11783" width="10.140625" style="291" bestFit="1" customWidth="1"/>
    <col min="11784" max="12032" width="4.7109375" style="291"/>
    <col min="12033" max="12033" width="2.28515625" style="291" customWidth="1"/>
    <col min="12034" max="12036" width="4.7109375" style="291"/>
    <col min="12037" max="12037" width="10.140625" style="291" bestFit="1" customWidth="1"/>
    <col min="12038" max="12038" width="4.7109375" style="291"/>
    <col min="12039" max="12039" width="10.140625" style="291" bestFit="1" customWidth="1"/>
    <col min="12040" max="12288" width="4.7109375" style="291"/>
    <col min="12289" max="12289" width="2.28515625" style="291" customWidth="1"/>
    <col min="12290" max="12292" width="4.7109375" style="291"/>
    <col min="12293" max="12293" width="10.140625" style="291" bestFit="1" customWidth="1"/>
    <col min="12294" max="12294" width="4.7109375" style="291"/>
    <col min="12295" max="12295" width="10.140625" style="291" bestFit="1" customWidth="1"/>
    <col min="12296" max="12544" width="4.7109375" style="291"/>
    <col min="12545" max="12545" width="2.28515625" style="291" customWidth="1"/>
    <col min="12546" max="12548" width="4.7109375" style="291"/>
    <col min="12549" max="12549" width="10.140625" style="291" bestFit="1" customWidth="1"/>
    <col min="12550" max="12550" width="4.7109375" style="291"/>
    <col min="12551" max="12551" width="10.140625" style="291" bestFit="1" customWidth="1"/>
    <col min="12552" max="12800" width="4.7109375" style="291"/>
    <col min="12801" max="12801" width="2.28515625" style="291" customWidth="1"/>
    <col min="12802" max="12804" width="4.7109375" style="291"/>
    <col min="12805" max="12805" width="10.140625" style="291" bestFit="1" customWidth="1"/>
    <col min="12806" max="12806" width="4.7109375" style="291"/>
    <col min="12807" max="12807" width="10.140625" style="291" bestFit="1" customWidth="1"/>
    <col min="12808" max="13056" width="4.7109375" style="291"/>
    <col min="13057" max="13057" width="2.28515625" style="291" customWidth="1"/>
    <col min="13058" max="13060" width="4.7109375" style="291"/>
    <col min="13061" max="13061" width="10.140625" style="291" bestFit="1" customWidth="1"/>
    <col min="13062" max="13062" width="4.7109375" style="291"/>
    <col min="13063" max="13063" width="10.140625" style="291" bestFit="1" customWidth="1"/>
    <col min="13064" max="13312" width="4.7109375" style="291"/>
    <col min="13313" max="13313" width="2.28515625" style="291" customWidth="1"/>
    <col min="13314" max="13316" width="4.7109375" style="291"/>
    <col min="13317" max="13317" width="10.140625" style="291" bestFit="1" customWidth="1"/>
    <col min="13318" max="13318" width="4.7109375" style="291"/>
    <col min="13319" max="13319" width="10.140625" style="291" bestFit="1" customWidth="1"/>
    <col min="13320" max="13568" width="4.7109375" style="291"/>
    <col min="13569" max="13569" width="2.28515625" style="291" customWidth="1"/>
    <col min="13570" max="13572" width="4.7109375" style="291"/>
    <col min="13573" max="13573" width="10.140625" style="291" bestFit="1" customWidth="1"/>
    <col min="13574" max="13574" width="4.7109375" style="291"/>
    <col min="13575" max="13575" width="10.140625" style="291" bestFit="1" customWidth="1"/>
    <col min="13576" max="13824" width="4.7109375" style="291"/>
    <col min="13825" max="13825" width="2.28515625" style="291" customWidth="1"/>
    <col min="13826" max="13828" width="4.7109375" style="291"/>
    <col min="13829" max="13829" width="10.140625" style="291" bestFit="1" customWidth="1"/>
    <col min="13830" max="13830" width="4.7109375" style="291"/>
    <col min="13831" max="13831" width="10.140625" style="291" bestFit="1" customWidth="1"/>
    <col min="13832" max="14080" width="4.7109375" style="291"/>
    <col min="14081" max="14081" width="2.28515625" style="291" customWidth="1"/>
    <col min="14082" max="14084" width="4.7109375" style="291"/>
    <col min="14085" max="14085" width="10.140625" style="291" bestFit="1" customWidth="1"/>
    <col min="14086" max="14086" width="4.7109375" style="291"/>
    <col min="14087" max="14087" width="10.140625" style="291" bestFit="1" customWidth="1"/>
    <col min="14088" max="14336" width="4.7109375" style="291"/>
    <col min="14337" max="14337" width="2.28515625" style="291" customWidth="1"/>
    <col min="14338" max="14340" width="4.7109375" style="291"/>
    <col min="14341" max="14341" width="10.140625" style="291" bestFit="1" customWidth="1"/>
    <col min="14342" max="14342" width="4.7109375" style="291"/>
    <col min="14343" max="14343" width="10.140625" style="291" bestFit="1" customWidth="1"/>
    <col min="14344" max="14592" width="4.7109375" style="291"/>
    <col min="14593" max="14593" width="2.28515625" style="291" customWidth="1"/>
    <col min="14594" max="14596" width="4.7109375" style="291"/>
    <col min="14597" max="14597" width="10.140625" style="291" bestFit="1" customWidth="1"/>
    <col min="14598" max="14598" width="4.7109375" style="291"/>
    <col min="14599" max="14599" width="10.140625" style="291" bestFit="1" customWidth="1"/>
    <col min="14600" max="14848" width="4.7109375" style="291"/>
    <col min="14849" max="14849" width="2.28515625" style="291" customWidth="1"/>
    <col min="14850" max="14852" width="4.7109375" style="291"/>
    <col min="14853" max="14853" width="10.140625" style="291" bestFit="1" customWidth="1"/>
    <col min="14854" max="14854" width="4.7109375" style="291"/>
    <col min="14855" max="14855" width="10.140625" style="291" bestFit="1" customWidth="1"/>
    <col min="14856" max="15104" width="4.7109375" style="291"/>
    <col min="15105" max="15105" width="2.28515625" style="291" customWidth="1"/>
    <col min="15106" max="15108" width="4.7109375" style="291"/>
    <col min="15109" max="15109" width="10.140625" style="291" bestFit="1" customWidth="1"/>
    <col min="15110" max="15110" width="4.7109375" style="291"/>
    <col min="15111" max="15111" width="10.140625" style="291" bestFit="1" customWidth="1"/>
    <col min="15112" max="15360" width="4.7109375" style="291"/>
    <col min="15361" max="15361" width="2.28515625" style="291" customWidth="1"/>
    <col min="15362" max="15364" width="4.7109375" style="291"/>
    <col min="15365" max="15365" width="10.140625" style="291" bestFit="1" customWidth="1"/>
    <col min="15366" max="15366" width="4.7109375" style="291"/>
    <col min="15367" max="15367" width="10.140625" style="291" bestFit="1" customWidth="1"/>
    <col min="15368" max="15616" width="4.7109375" style="291"/>
    <col min="15617" max="15617" width="2.28515625" style="291" customWidth="1"/>
    <col min="15618" max="15620" width="4.7109375" style="291"/>
    <col min="15621" max="15621" width="10.140625" style="291" bestFit="1" customWidth="1"/>
    <col min="15622" max="15622" width="4.7109375" style="291"/>
    <col min="15623" max="15623" width="10.140625" style="291" bestFit="1" customWidth="1"/>
    <col min="15624" max="15872" width="4.7109375" style="291"/>
    <col min="15873" max="15873" width="2.28515625" style="291" customWidth="1"/>
    <col min="15874" max="15876" width="4.7109375" style="291"/>
    <col min="15877" max="15877" width="10.140625" style="291" bestFit="1" customWidth="1"/>
    <col min="15878" max="15878" width="4.7109375" style="291"/>
    <col min="15879" max="15879" width="10.140625" style="291" bestFit="1" customWidth="1"/>
    <col min="15880" max="16128" width="4.7109375" style="291"/>
    <col min="16129" max="16129" width="2.28515625" style="291" customWidth="1"/>
    <col min="16130" max="16132" width="4.7109375" style="291"/>
    <col min="16133" max="16133" width="10.140625" style="291" bestFit="1" customWidth="1"/>
    <col min="16134" max="16134" width="4.7109375" style="291"/>
    <col min="16135" max="16135" width="10.140625" style="291" bestFit="1" customWidth="1"/>
    <col min="16136" max="16384" width="4.7109375" style="291"/>
  </cols>
  <sheetData>
    <row r="5" spans="2:26" ht="20.100000000000001" customHeight="1">
      <c r="B5" s="1240" t="s">
        <v>1353</v>
      </c>
      <c r="C5" s="1240"/>
      <c r="D5" s="1240"/>
      <c r="E5" s="1240"/>
      <c r="F5" s="1240"/>
      <c r="G5" s="1240"/>
      <c r="H5" s="1240"/>
      <c r="I5" s="1240"/>
      <c r="J5" s="1240"/>
      <c r="K5" s="1240"/>
      <c r="L5" s="1240"/>
      <c r="M5" s="1240"/>
      <c r="N5" s="1240"/>
      <c r="O5" s="1240"/>
      <c r="P5" s="1240"/>
      <c r="Q5" s="1240"/>
      <c r="R5" s="1240"/>
      <c r="S5" s="1240"/>
      <c r="T5" s="1240"/>
      <c r="U5" s="1240"/>
      <c r="V5" s="1240"/>
      <c r="W5" s="1240"/>
      <c r="X5" s="289"/>
      <c r="Y5" s="289"/>
      <c r="Z5" s="290"/>
    </row>
    <row r="6" spans="2:26" ht="20.100000000000001" customHeight="1">
      <c r="B6" s="1241" t="s">
        <v>1354</v>
      </c>
      <c r="C6" s="1241"/>
      <c r="D6" s="1241"/>
      <c r="E6" s="1241"/>
      <c r="F6" s="1241"/>
      <c r="G6" s="1241"/>
      <c r="H6" s="1241"/>
      <c r="I6" s="1241"/>
      <c r="J6" s="1241"/>
      <c r="K6" s="1241"/>
      <c r="L6" s="1241"/>
      <c r="M6" s="1241"/>
      <c r="N6" s="1241"/>
      <c r="O6" s="1241"/>
      <c r="P6" s="1241"/>
      <c r="Q6" s="1241"/>
      <c r="R6" s="1241"/>
      <c r="S6" s="1241"/>
      <c r="T6" s="1241"/>
      <c r="U6" s="1241"/>
      <c r="V6" s="1241"/>
      <c r="W6" s="1241"/>
      <c r="X6" s="292"/>
      <c r="Y6" s="292"/>
      <c r="Z6" s="292"/>
    </row>
    <row r="7" spans="2:26" ht="20.100000000000001" customHeight="1">
      <c r="B7" s="1241"/>
      <c r="C7" s="1241"/>
      <c r="D7" s="1241"/>
      <c r="E7" s="1241"/>
      <c r="F7" s="1241"/>
      <c r="G7" s="1241"/>
      <c r="H7" s="1241"/>
      <c r="I7" s="1241"/>
      <c r="J7" s="1241"/>
      <c r="K7" s="1241"/>
      <c r="L7" s="1241"/>
      <c r="M7" s="1241"/>
      <c r="N7" s="1241"/>
      <c r="O7" s="1241"/>
      <c r="P7" s="1241"/>
      <c r="Q7" s="1241"/>
      <c r="R7" s="1241"/>
      <c r="S7" s="1241"/>
      <c r="T7" s="1241"/>
      <c r="U7" s="1241"/>
      <c r="V7" s="1241"/>
      <c r="W7" s="1241"/>
      <c r="X7" s="292"/>
      <c r="Y7" s="292"/>
      <c r="Z7" s="292"/>
    </row>
    <row r="8" spans="2:26" ht="20.100000000000001" customHeight="1">
      <c r="B8" s="1240"/>
      <c r="C8" s="1240"/>
      <c r="D8" s="1240"/>
      <c r="E8" s="1240"/>
      <c r="F8" s="1240"/>
      <c r="G8" s="1240"/>
      <c r="H8" s="1240"/>
      <c r="I8" s="1240"/>
      <c r="J8" s="1240"/>
      <c r="K8" s="1240"/>
      <c r="L8" s="1240"/>
      <c r="M8" s="1240"/>
      <c r="N8" s="1240"/>
      <c r="O8" s="1240"/>
      <c r="P8" s="1240"/>
      <c r="Q8" s="1240"/>
      <c r="R8" s="1240"/>
      <c r="S8" s="1240"/>
      <c r="T8" s="1240"/>
      <c r="U8" s="1240"/>
      <c r="V8" s="1240"/>
      <c r="W8" s="1240"/>
      <c r="X8" s="289"/>
      <c r="Y8" s="289"/>
      <c r="Z8" s="289"/>
    </row>
    <row r="9" spans="2:26" ht="20.100000000000001" customHeight="1">
      <c r="B9" s="293"/>
      <c r="C9" s="293"/>
      <c r="D9" s="293"/>
      <c r="E9" s="293"/>
      <c r="F9" s="293"/>
      <c r="G9" s="293"/>
      <c r="H9" s="293"/>
      <c r="I9" s="293"/>
      <c r="J9" s="293"/>
      <c r="K9" s="293"/>
      <c r="L9" s="293"/>
      <c r="M9" s="293"/>
      <c r="N9" s="293"/>
      <c r="O9" s="293"/>
      <c r="P9" s="293"/>
      <c r="Q9" s="293"/>
      <c r="R9" s="293"/>
      <c r="S9" s="293"/>
      <c r="T9" s="293"/>
      <c r="U9" s="293"/>
      <c r="V9" s="293"/>
      <c r="W9" s="293"/>
      <c r="X9" s="293"/>
      <c r="Y9" s="293"/>
      <c r="Z9" s="293"/>
    </row>
    <row r="10" spans="2:26" ht="20.100000000000001" customHeight="1">
      <c r="B10" s="1242" t="s">
        <v>1739</v>
      </c>
      <c r="C10" s="1242"/>
      <c r="D10" s="1242"/>
      <c r="E10" s="1242"/>
      <c r="F10" s="1242"/>
      <c r="G10" s="1242"/>
      <c r="H10" s="1242"/>
      <c r="I10" s="1242"/>
      <c r="J10" s="1242"/>
      <c r="K10" s="1242"/>
      <c r="L10" s="1242"/>
      <c r="M10" s="1242"/>
      <c r="N10" s="1242"/>
      <c r="O10" s="1242"/>
      <c r="P10" s="1242"/>
      <c r="Q10" s="1242"/>
      <c r="R10" s="1242"/>
      <c r="S10" s="1242"/>
      <c r="T10" s="1242"/>
      <c r="U10" s="1242"/>
      <c r="V10" s="1242"/>
      <c r="W10" s="1242"/>
      <c r="X10" s="293"/>
      <c r="Y10" s="294"/>
    </row>
    <row r="11" spans="2:26" ht="20.100000000000001" customHeight="1">
      <c r="B11" s="1239" t="s">
        <v>1634</v>
      </c>
      <c r="C11" s="1239"/>
      <c r="D11" s="1239"/>
      <c r="E11" s="1239"/>
      <c r="F11" s="1239"/>
      <c r="G11" s="1239"/>
      <c r="H11" s="1239"/>
      <c r="I11" s="1239"/>
      <c r="J11" s="1239"/>
      <c r="K11" s="1239"/>
      <c r="L11" s="1239"/>
      <c r="M11" s="1239"/>
      <c r="N11" s="1239"/>
      <c r="O11" s="1239"/>
      <c r="P11" s="1239"/>
      <c r="Q11" s="1239"/>
      <c r="R11" s="1239"/>
      <c r="S11" s="1239"/>
      <c r="T11" s="1239"/>
      <c r="U11" s="1239"/>
      <c r="V11" s="1239"/>
      <c r="W11" s="1239"/>
      <c r="X11" s="1239"/>
      <c r="Y11" s="295"/>
    </row>
    <row r="12" spans="2:26" ht="20.100000000000001" customHeight="1">
      <c r="B12" s="296"/>
      <c r="C12" s="296"/>
      <c r="D12" s="296"/>
      <c r="E12" s="296"/>
      <c r="F12" s="296"/>
      <c r="G12" s="296"/>
      <c r="H12" s="296"/>
      <c r="I12" s="296"/>
      <c r="J12" s="296"/>
      <c r="K12" s="296"/>
      <c r="L12" s="296"/>
      <c r="M12" s="296"/>
      <c r="N12" s="296"/>
      <c r="O12" s="296"/>
      <c r="P12" s="296"/>
      <c r="Q12" s="296"/>
      <c r="R12" s="296"/>
      <c r="S12" s="296"/>
      <c r="T12" s="296"/>
      <c r="U12" s="296"/>
      <c r="V12" s="296"/>
      <c r="W12" s="296"/>
      <c r="X12" s="296"/>
      <c r="Y12" s="295"/>
    </row>
    <row r="13" spans="2:26" ht="20.100000000000001" customHeight="1">
      <c r="B13" s="1230" t="s">
        <v>1740</v>
      </c>
      <c r="C13" s="1230"/>
      <c r="D13" s="1230"/>
      <c r="E13" s="1230"/>
      <c r="F13" s="1231" t="s">
        <v>1642</v>
      </c>
      <c r="G13" s="1231"/>
      <c r="H13" s="1231"/>
      <c r="I13" s="1231"/>
      <c r="J13" s="1182" t="s">
        <v>1741</v>
      </c>
      <c r="K13" s="1182"/>
      <c r="L13" s="1182"/>
      <c r="M13" s="1182"/>
      <c r="N13" s="1182"/>
    </row>
    <row r="14" spans="2:26" ht="20.100000000000001" customHeight="1">
      <c r="B14" s="1232">
        <f>+'RESOLUCION LICORES'!K7</f>
        <v>333333</v>
      </c>
      <c r="C14" s="1233"/>
      <c r="D14" s="1233"/>
      <c r="E14" s="1233"/>
      <c r="F14" s="1233"/>
      <c r="G14" s="1233"/>
      <c r="H14" s="1233"/>
      <c r="I14" s="1233"/>
      <c r="J14" s="1234" t="e">
        <f>+'RESOLUCION LICORES'!J16</f>
        <v>#N/A</v>
      </c>
      <c r="K14" s="1234"/>
      <c r="L14" s="1234"/>
      <c r="M14" s="1234"/>
      <c r="N14" s="1234"/>
      <c r="P14" s="297"/>
      <c r="Q14" s="297"/>
      <c r="R14" s="297"/>
    </row>
    <row r="15" spans="2:26" ht="20.100000000000001" customHeight="1">
      <c r="B15" s="1230" t="s">
        <v>1648</v>
      </c>
      <c r="C15" s="1230"/>
      <c r="D15" s="1230"/>
      <c r="E15" s="298">
        <f>+' FMT 104 TOMA DATOS'!E37:Q37</f>
        <v>0</v>
      </c>
      <c r="F15" s="299"/>
      <c r="G15" s="299"/>
      <c r="J15" s="1234"/>
      <c r="K15" s="1234"/>
      <c r="L15" s="1234"/>
      <c r="M15" s="1234"/>
      <c r="N15" s="1234"/>
      <c r="P15" s="297" t="s">
        <v>1561</v>
      </c>
      <c r="T15" s="277"/>
      <c r="U15" s="277"/>
      <c r="V15" s="277"/>
    </row>
    <row r="16" spans="2:26" ht="24.95" customHeight="1">
      <c r="B16" s="297" t="s">
        <v>1356</v>
      </c>
      <c r="C16" s="297"/>
      <c r="E16" s="1235">
        <f>+' FMT 104 TOMA DATOS'!H39</f>
        <v>0</v>
      </c>
      <c r="F16" s="1235"/>
      <c r="G16" s="1235"/>
      <c r="H16" s="1235"/>
      <c r="I16" s="1235"/>
      <c r="J16" s="1234"/>
      <c r="K16" s="1234"/>
      <c r="L16" s="1234"/>
      <c r="M16" s="1234"/>
      <c r="N16" s="1234"/>
      <c r="P16" s="1236" t="e">
        <f>+'RESOLUCION LICORES'!O16</f>
        <v>#N/A</v>
      </c>
      <c r="Q16" s="1236"/>
      <c r="R16" s="1236"/>
      <c r="S16" s="1236"/>
      <c r="T16" s="1236"/>
      <c r="U16" s="1236"/>
      <c r="V16" s="1236"/>
      <c r="W16" s="1236"/>
    </row>
    <row r="17" spans="2:24" ht="20.100000000000001" customHeight="1">
      <c r="B17" s="300"/>
      <c r="C17" s="300"/>
      <c r="D17" s="300"/>
      <c r="E17" s="300"/>
      <c r="F17" s="301"/>
      <c r="G17" s="302"/>
      <c r="P17" s="1236"/>
      <c r="Q17" s="1236"/>
      <c r="R17" s="1236"/>
      <c r="S17" s="1236"/>
      <c r="T17" s="1236"/>
      <c r="U17" s="1236"/>
      <c r="V17" s="1236"/>
      <c r="W17" s="1236"/>
    </row>
    <row r="18" spans="2:24" ht="20.100000000000001" customHeight="1">
      <c r="B18" s="236" t="s">
        <v>1355</v>
      </c>
      <c r="C18" s="204"/>
      <c r="D18" s="204"/>
      <c r="E18" s="204"/>
      <c r="F18" s="204"/>
      <c r="G18" s="303">
        <f>+'RESOLUCION LICORES'!F14:O14</f>
        <v>0</v>
      </c>
      <c r="H18" s="303"/>
      <c r="I18" s="303"/>
      <c r="J18" s="303"/>
      <c r="K18" s="303"/>
      <c r="L18" s="303"/>
      <c r="M18" s="303"/>
      <c r="N18" s="303"/>
      <c r="O18" s="303"/>
      <c r="P18" s="303"/>
      <c r="Q18" s="303"/>
      <c r="R18" s="303"/>
      <c r="S18" s="303"/>
      <c r="T18" s="303"/>
      <c r="U18" s="303"/>
      <c r="V18" s="303"/>
      <c r="W18" s="304"/>
    </row>
    <row r="19" spans="2:24" ht="20.100000000000001" customHeight="1">
      <c r="B19" s="236" t="s">
        <v>1649</v>
      </c>
      <c r="D19" s="235"/>
      <c r="E19" s="235"/>
      <c r="F19" s="235"/>
      <c r="G19" s="1237" t="str">
        <f>+CERTIFICADO!I15</f>
        <v>Picado Fernandez Ricardo</v>
      </c>
      <c r="H19" s="1237"/>
      <c r="I19" s="1237"/>
      <c r="J19" s="1237"/>
      <c r="K19" s="1237"/>
      <c r="L19" s="1237"/>
      <c r="M19" s="1237"/>
      <c r="N19" s="1237"/>
      <c r="O19" s="1237"/>
      <c r="P19" s="1237"/>
      <c r="Q19" s="1237"/>
      <c r="R19" s="234" t="s">
        <v>1542</v>
      </c>
      <c r="S19" s="233"/>
      <c r="T19" s="1000" t="str">
        <f>+CERTIFICADO!AE15</f>
        <v>501450912</v>
      </c>
      <c r="U19" s="1000"/>
      <c r="V19" s="1000"/>
      <c r="W19" s="1000"/>
    </row>
    <row r="20" spans="2:24" ht="20.100000000000001" customHeight="1">
      <c r="B20" s="236" t="s">
        <v>1517</v>
      </c>
      <c r="D20" s="235"/>
      <c r="E20" s="235"/>
      <c r="F20" s="235"/>
      <c r="G20" s="1238">
        <f>+'RESOLUCION COMERCIAL'!L9</f>
        <v>0</v>
      </c>
      <c r="H20" s="1237"/>
      <c r="I20" s="1237"/>
      <c r="J20" s="1237"/>
      <c r="K20" s="1237"/>
      <c r="L20" s="1237"/>
      <c r="M20" s="1237"/>
      <c r="N20" s="1237"/>
      <c r="O20" s="1237"/>
      <c r="P20" s="1237"/>
      <c r="Q20" s="1237"/>
      <c r="R20" s="234" t="s">
        <v>1542</v>
      </c>
      <c r="S20" s="233"/>
      <c r="T20" s="1000">
        <f>+CERTIFICADO!AE16</f>
        <v>0</v>
      </c>
      <c r="U20" s="1000"/>
      <c r="V20" s="1000"/>
      <c r="W20" s="1000"/>
    </row>
    <row r="21" spans="2:24" ht="24.95" customHeight="1">
      <c r="B21" s="236" t="s">
        <v>1742</v>
      </c>
      <c r="D21" s="235"/>
      <c r="E21" s="235"/>
      <c r="F21" s="1000">
        <f>+' FMT 104 TOMA DATOS'!E19</f>
        <v>0</v>
      </c>
      <c r="G21" s="1000"/>
      <c r="H21" s="1000"/>
      <c r="I21" s="1000"/>
      <c r="J21" s="1228"/>
      <c r="K21" s="1228"/>
      <c r="L21" s="1228" t="s">
        <v>1743</v>
      </c>
      <c r="M21" s="1228"/>
      <c r="N21" s="1228"/>
      <c r="O21" s="1228"/>
      <c r="P21" s="1228"/>
      <c r="Q21" s="1229">
        <f>+' FMT 104 TOMA DATOS'!R19</f>
        <v>0</v>
      </c>
      <c r="R21" s="1229"/>
      <c r="S21" s="1229"/>
      <c r="T21" s="1229"/>
      <c r="U21" s="1229"/>
      <c r="V21" s="1229"/>
      <c r="W21" s="1229"/>
    </row>
    <row r="22" spans="2:24" ht="20.100000000000001" customHeight="1">
      <c r="B22" s="204"/>
      <c r="C22" s="305"/>
      <c r="D22" s="306"/>
      <c r="E22" s="306"/>
      <c r="F22" s="306"/>
      <c r="G22" s="306"/>
      <c r="H22" s="306"/>
      <c r="I22" s="306"/>
      <c r="J22" s="307"/>
      <c r="K22" s="204"/>
      <c r="L22" s="204"/>
      <c r="M22" s="204"/>
      <c r="N22" s="204"/>
      <c r="O22" s="204"/>
      <c r="P22" s="204"/>
      <c r="Q22" s="204"/>
      <c r="R22" s="204"/>
      <c r="S22" s="204"/>
      <c r="T22" s="204"/>
      <c r="U22" s="204"/>
      <c r="V22" s="204"/>
      <c r="W22" s="204"/>
    </row>
    <row r="23" spans="2:24" ht="20.100000000000001" customHeight="1">
      <c r="B23" s="204"/>
      <c r="C23" s="305"/>
      <c r="D23" s="306"/>
      <c r="E23" s="306"/>
      <c r="F23" s="306"/>
      <c r="G23" s="306"/>
      <c r="H23" s="306"/>
      <c r="I23" s="306"/>
      <c r="J23" s="307"/>
      <c r="K23" s="204"/>
      <c r="L23" s="204"/>
      <c r="M23" s="204"/>
      <c r="N23" s="204"/>
      <c r="O23" s="204"/>
      <c r="P23" s="204"/>
      <c r="Q23" s="204"/>
      <c r="R23" s="204"/>
      <c r="S23" s="204"/>
      <c r="T23" s="204"/>
      <c r="U23" s="204"/>
      <c r="V23" s="204"/>
      <c r="W23" s="204"/>
    </row>
    <row r="24" spans="2:24" ht="20.100000000000001" customHeight="1">
      <c r="B24" s="204"/>
      <c r="C24" s="305"/>
      <c r="D24" s="306"/>
      <c r="E24" s="306"/>
      <c r="F24" s="306"/>
      <c r="G24" s="306"/>
      <c r="H24" s="306"/>
      <c r="I24" s="306"/>
      <c r="J24" s="307"/>
      <c r="K24" s="204"/>
      <c r="L24" s="204"/>
      <c r="M24" s="204"/>
      <c r="N24" s="204"/>
      <c r="O24" s="204"/>
      <c r="P24" s="204"/>
      <c r="Q24" s="204"/>
      <c r="R24" s="204"/>
      <c r="S24" s="204"/>
      <c r="T24" s="204"/>
      <c r="U24" s="204"/>
      <c r="V24" s="204"/>
      <c r="W24" s="204"/>
    </row>
    <row r="25" spans="2:24" ht="20.100000000000001" customHeight="1">
      <c r="B25" s="204"/>
      <c r="C25" s="305"/>
      <c r="D25" s="306"/>
      <c r="E25" s="306"/>
      <c r="F25" s="306"/>
      <c r="G25" s="306"/>
      <c r="H25" s="306"/>
      <c r="I25" s="306"/>
      <c r="J25" s="307"/>
      <c r="K25" s="204"/>
      <c r="L25" s="204"/>
      <c r="M25" s="204"/>
      <c r="N25" s="204"/>
      <c r="O25" s="204"/>
      <c r="P25" s="204"/>
      <c r="Q25" s="204"/>
      <c r="R25" s="204"/>
      <c r="S25" s="204"/>
      <c r="T25" s="204"/>
      <c r="U25" s="204"/>
      <c r="V25" s="204"/>
      <c r="W25" s="204"/>
    </row>
    <row r="27" spans="2:24" ht="20.100000000000001" customHeight="1">
      <c r="B27" s="1224" t="str">
        <f>+'RESOLUCION LICORES'!N43</f>
        <v>José Antonio Rodríguez Herrera</v>
      </c>
      <c r="C27" s="1182"/>
      <c r="D27" s="1182"/>
      <c r="E27" s="1182"/>
      <c r="F27" s="1182"/>
      <c r="G27" s="1182"/>
      <c r="H27" s="1182"/>
      <c r="I27" s="1182"/>
      <c r="J27" s="1182"/>
      <c r="K27" s="1182"/>
      <c r="L27" s="1182"/>
      <c r="M27" s="1182"/>
      <c r="N27" s="1182"/>
      <c r="O27" s="1182"/>
      <c r="P27" s="1182"/>
      <c r="Q27" s="1182"/>
      <c r="R27" s="1182"/>
      <c r="S27" s="1182"/>
      <c r="T27" s="1182"/>
      <c r="U27" s="1182"/>
      <c r="V27" s="1182"/>
      <c r="W27" s="1182"/>
      <c r="X27" s="1182"/>
    </row>
    <row r="28" spans="2:24" ht="20.100000000000001" customHeight="1">
      <c r="B28" s="1182" t="str">
        <f>+'RESOLUCION LICORES'!N44</f>
        <v>COORDINADOR</v>
      </c>
      <c r="C28" s="1182"/>
      <c r="D28" s="1182"/>
      <c r="E28" s="1182"/>
      <c r="F28" s="1182"/>
      <c r="G28" s="1182"/>
      <c r="H28" s="1182"/>
      <c r="I28" s="1182"/>
      <c r="J28" s="1182"/>
      <c r="K28" s="1182"/>
      <c r="L28" s="1182"/>
      <c r="M28" s="1182"/>
      <c r="N28" s="1182"/>
      <c r="O28" s="1182"/>
      <c r="P28" s="1182"/>
      <c r="Q28" s="1182"/>
      <c r="R28" s="1182"/>
      <c r="S28" s="1182"/>
      <c r="T28" s="1182"/>
      <c r="U28" s="1182"/>
      <c r="V28" s="1182"/>
      <c r="W28" s="1182"/>
      <c r="X28" s="1182"/>
    </row>
    <row r="29" spans="2:24" ht="20.100000000000001" customHeight="1" thickBot="1">
      <c r="B29" s="308"/>
      <c r="C29" s="308"/>
      <c r="D29" s="308"/>
      <c r="E29" s="308"/>
      <c r="F29" s="308"/>
      <c r="G29" s="308"/>
      <c r="H29" s="308"/>
      <c r="I29" s="308"/>
      <c r="J29" s="308"/>
      <c r="K29" s="308"/>
      <c r="L29" s="308"/>
      <c r="M29" s="308"/>
      <c r="N29" s="308"/>
      <c r="O29" s="308"/>
      <c r="P29" s="308"/>
      <c r="Q29" s="308"/>
      <c r="R29" s="308"/>
      <c r="S29" s="308"/>
      <c r="T29" s="308"/>
      <c r="U29" s="308"/>
      <c r="V29" s="308"/>
      <c r="W29" s="308"/>
      <c r="X29" s="309"/>
    </row>
    <row r="30" spans="2:24" ht="20.100000000000001" customHeight="1">
      <c r="B30" s="309"/>
      <c r="C30" s="309"/>
      <c r="D30" s="309"/>
      <c r="E30" s="309"/>
      <c r="F30" s="309"/>
      <c r="G30" s="309"/>
      <c r="H30" s="309"/>
      <c r="I30" s="309"/>
      <c r="J30" s="309"/>
      <c r="K30" s="309"/>
      <c r="L30" s="309"/>
      <c r="M30" s="309"/>
      <c r="N30" s="309"/>
      <c r="O30" s="309"/>
      <c r="P30" s="309"/>
      <c r="Q30" s="309"/>
      <c r="R30" s="309"/>
      <c r="S30" s="309"/>
      <c r="T30" s="309"/>
      <c r="U30" s="309"/>
      <c r="V30" s="309"/>
      <c r="W30" s="309"/>
      <c r="X30" s="309"/>
    </row>
    <row r="31" spans="2:24" ht="20.100000000000001" customHeight="1">
      <c r="E31" s="310" t="s">
        <v>1744</v>
      </c>
      <c r="F31" s="311"/>
      <c r="G31" s="1225">
        <f ca="1">+'CALCULO LICENCIA'!D84</f>
        <v>45349.510892708335</v>
      </c>
      <c r="H31" s="1225"/>
      <c r="I31" s="1225"/>
      <c r="J31" s="1225"/>
      <c r="K31" s="1225"/>
      <c r="L31" s="1225"/>
      <c r="M31" s="1225"/>
      <c r="N31" s="1225"/>
      <c r="O31" s="312"/>
      <c r="T31" s="311"/>
      <c r="U31" s="311"/>
      <c r="V31" s="311"/>
      <c r="W31" s="311"/>
      <c r="X31" s="311"/>
    </row>
    <row r="33" spans="2:23" ht="20.100000000000001" customHeight="1">
      <c r="B33" s="313" t="s">
        <v>1745</v>
      </c>
      <c r="E33" s="1226" t="s">
        <v>1746</v>
      </c>
      <c r="F33" s="1226"/>
      <c r="G33" s="1226"/>
      <c r="H33" s="1226"/>
      <c r="I33" s="1226"/>
      <c r="J33" s="1226"/>
      <c r="K33" s="1226"/>
      <c r="L33" s="1226"/>
      <c r="M33" s="1226"/>
      <c r="N33" s="1226"/>
      <c r="O33" s="1226"/>
    </row>
    <row r="34" spans="2:23" ht="20.100000000000001" customHeight="1">
      <c r="B34" s="313" t="s">
        <v>1747</v>
      </c>
      <c r="E34" s="314" t="s">
        <v>1642</v>
      </c>
      <c r="F34" s="315">
        <f>+'RESOLUCION COMERCIAL'!M6</f>
        <v>0</v>
      </c>
      <c r="G34" s="298"/>
      <c r="H34" s="298"/>
      <c r="I34" s="298"/>
      <c r="J34" s="298"/>
      <c r="K34" s="298"/>
      <c r="L34" s="298"/>
      <c r="M34" s="298"/>
      <c r="N34" s="298"/>
      <c r="O34" s="298"/>
      <c r="P34" s="298"/>
    </row>
    <row r="35" spans="2:23" ht="20.100000000000001" customHeight="1">
      <c r="B35" s="313"/>
    </row>
    <row r="36" spans="2:23" ht="20.100000000000001" customHeight="1">
      <c r="B36" s="1227" t="s">
        <v>1611</v>
      </c>
      <c r="C36" s="1227"/>
      <c r="D36" s="1227"/>
      <c r="E36" s="1227"/>
      <c r="F36" s="1227"/>
      <c r="G36" s="1227"/>
      <c r="H36" s="1227"/>
      <c r="I36" s="1227"/>
      <c r="J36" s="1227"/>
      <c r="K36" s="1227"/>
      <c r="L36" s="1227"/>
      <c r="M36" s="1227"/>
      <c r="N36" s="1227"/>
      <c r="O36" s="1227"/>
      <c r="P36" s="1227"/>
      <c r="Q36" s="1227"/>
      <c r="R36" s="1227"/>
      <c r="S36" s="1227"/>
      <c r="T36" s="1227"/>
      <c r="U36" s="1227"/>
      <c r="V36" s="1227"/>
      <c r="W36" s="1227"/>
    </row>
  </sheetData>
  <mergeCells count="27">
    <mergeCell ref="B11:X11"/>
    <mergeCell ref="B5:W5"/>
    <mergeCell ref="B6:W6"/>
    <mergeCell ref="B7:W7"/>
    <mergeCell ref="B8:W8"/>
    <mergeCell ref="B10:W10"/>
    <mergeCell ref="F21:I21"/>
    <mergeCell ref="J21:K21"/>
    <mergeCell ref="L21:P21"/>
    <mergeCell ref="Q21:W21"/>
    <mergeCell ref="B13:E13"/>
    <mergeCell ref="F13:I13"/>
    <mergeCell ref="J13:N13"/>
    <mergeCell ref="B14:I14"/>
    <mergeCell ref="J14:N16"/>
    <mergeCell ref="B15:D15"/>
    <mergeCell ref="E16:I16"/>
    <mergeCell ref="P16:W17"/>
    <mergeCell ref="G19:Q19"/>
    <mergeCell ref="T19:W19"/>
    <mergeCell ref="G20:Q20"/>
    <mergeCell ref="T20:W20"/>
    <mergeCell ref="B27:X27"/>
    <mergeCell ref="B28:X28"/>
    <mergeCell ref="G31:N31"/>
    <mergeCell ref="E33:O33"/>
    <mergeCell ref="B36:W36"/>
  </mergeCells>
  <pageMargins left="0" right="0" top="0.59055118110236227" bottom="0.98425196850393704" header="0.59055118110236227" footer="0"/>
  <pageSetup scale="85" orientation="portrait" horizontalDpi="1200" verticalDpi="144" r:id="rId1"/>
  <headerFooter alignWithMargins="0">
    <oddHeader>&amp;L&amp;F  &amp;P</oddHead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K66"/>
  <sheetViews>
    <sheetView zoomScale="160" zoomScaleNormal="160" workbookViewId="0">
      <selection activeCell="B1" sqref="B1:AD1"/>
    </sheetView>
  </sheetViews>
  <sheetFormatPr baseColWidth="10" defaultColWidth="3.7109375" defaultRowHeight="20.100000000000001" customHeight="1"/>
  <cols>
    <col min="1" max="1" width="1" style="340" customWidth="1"/>
    <col min="2" max="2" width="3.42578125" style="85" customWidth="1"/>
    <col min="3" max="3" width="2.7109375" style="85" customWidth="1"/>
    <col min="4" max="4" width="3.7109375" style="85" customWidth="1"/>
    <col min="5" max="5" width="2.85546875" style="85" customWidth="1"/>
    <col min="6" max="16" width="3.7109375" style="85" customWidth="1"/>
    <col min="17" max="17" width="3.42578125" style="85" customWidth="1"/>
    <col min="18" max="18" width="2.42578125" style="85" customWidth="1"/>
    <col min="19" max="19" width="3.28515625" style="85" customWidth="1"/>
    <col min="20" max="20" width="3" style="85" customWidth="1"/>
    <col min="21" max="21" width="3.7109375" style="85" customWidth="1"/>
    <col min="22" max="22" width="2.140625" style="85" customWidth="1"/>
    <col min="23" max="23" width="3.7109375" style="85" customWidth="1"/>
    <col min="24" max="16384" width="3.7109375" style="85"/>
  </cols>
  <sheetData>
    <row r="1" spans="2:26" ht="12.75" customHeight="1"/>
    <row r="2" spans="2:26" ht="20.100000000000001" customHeight="1">
      <c r="B2" s="773" t="s">
        <v>1377</v>
      </c>
      <c r="C2" s="773"/>
      <c r="D2" s="773"/>
      <c r="E2" s="773"/>
      <c r="F2" s="773"/>
      <c r="G2" s="773"/>
      <c r="H2" s="773"/>
      <c r="I2" s="773"/>
      <c r="J2" s="773"/>
      <c r="K2" s="773"/>
      <c r="L2" s="773"/>
      <c r="M2" s="773"/>
      <c r="N2" s="773"/>
      <c r="O2" s="773"/>
      <c r="P2" s="773"/>
      <c r="Q2" s="773"/>
      <c r="R2" s="773"/>
      <c r="S2" s="773"/>
      <c r="T2" s="773"/>
      <c r="U2" s="773"/>
      <c r="V2" s="773"/>
      <c r="W2" s="773"/>
      <c r="X2" s="773"/>
      <c r="Y2" s="773"/>
      <c r="Z2" s="367"/>
    </row>
    <row r="3" spans="2:26" ht="13.5" customHeight="1">
      <c r="B3" s="773"/>
      <c r="C3" s="773"/>
      <c r="D3" s="773"/>
      <c r="E3" s="773"/>
      <c r="F3" s="773"/>
      <c r="G3" s="773"/>
      <c r="H3" s="773"/>
      <c r="I3" s="773"/>
      <c r="J3" s="773"/>
      <c r="K3" s="773"/>
      <c r="L3" s="773"/>
      <c r="M3" s="773"/>
      <c r="N3" s="773"/>
      <c r="O3" s="773"/>
      <c r="P3" s="773"/>
      <c r="Q3" s="773"/>
      <c r="R3" s="773"/>
      <c r="S3" s="773"/>
      <c r="T3" s="773"/>
      <c r="U3" s="773"/>
      <c r="V3" s="773"/>
      <c r="W3" s="773"/>
      <c r="X3" s="773"/>
      <c r="Y3" s="773"/>
      <c r="Z3" s="367"/>
    </row>
    <row r="4" spans="2:26" ht="21.75" customHeight="1">
      <c r="B4" s="368" t="s">
        <v>1265</v>
      </c>
      <c r="C4" s="878">
        <f>+' FMT 104 TOMA DATOS'!I10</f>
        <v>0</v>
      </c>
      <c r="D4" s="878"/>
      <c r="E4" s="878"/>
      <c r="F4" s="878"/>
      <c r="G4" s="878"/>
      <c r="H4" s="878"/>
      <c r="I4" s="878"/>
      <c r="J4" s="878"/>
      <c r="K4" s="878"/>
      <c r="L4" s="878"/>
      <c r="M4" s="218" t="s">
        <v>1379</v>
      </c>
      <c r="Q4" s="765" t="s">
        <v>1380</v>
      </c>
      <c r="R4" s="765"/>
      <c r="S4" s="768">
        <f>+' FMT 104 TOMA DATOS'!E15</f>
        <v>0</v>
      </c>
      <c r="T4" s="768"/>
      <c r="U4" s="768"/>
      <c r="V4" s="768"/>
      <c r="W4" s="768"/>
      <c r="X4" s="768"/>
      <c r="Y4" s="768"/>
      <c r="Z4" s="368"/>
    </row>
    <row r="5" spans="2:26" ht="19.5" customHeight="1">
      <c r="B5" s="765" t="s">
        <v>1381</v>
      </c>
      <c r="C5" s="765"/>
      <c r="D5" s="1186">
        <f>+' FMT 104 TOMA DATOS'!U14</f>
        <v>0</v>
      </c>
      <c r="E5" s="1186"/>
      <c r="F5" s="1186"/>
      <c r="G5" s="1186"/>
      <c r="H5" s="1186"/>
      <c r="I5" s="1186"/>
      <c r="J5" s="1186"/>
      <c r="K5" s="1186"/>
      <c r="L5" s="1186"/>
      <c r="M5" s="765" t="s">
        <v>1382</v>
      </c>
      <c r="N5" s="765"/>
      <c r="O5" s="765"/>
      <c r="P5" s="768">
        <f>+' FMT 104 TOMA DATOS'!I14</f>
        <v>0</v>
      </c>
      <c r="Q5" s="768"/>
      <c r="R5" s="768"/>
      <c r="S5" s="768"/>
      <c r="T5" s="768"/>
      <c r="U5" s="768"/>
      <c r="V5" s="768"/>
      <c r="W5" s="768"/>
      <c r="X5" s="768"/>
      <c r="Y5" s="768"/>
    </row>
    <row r="6" spans="2:26" ht="20.100000000000001" customHeight="1">
      <c r="B6" s="218" t="s">
        <v>1383</v>
      </c>
      <c r="E6" s="1250">
        <f>+' FMT 104 TOMA DATOS'!H16</f>
        <v>0</v>
      </c>
      <c r="F6" s="1250"/>
      <c r="G6" s="1250"/>
      <c r="H6" s="1250"/>
      <c r="I6" s="1250"/>
      <c r="J6" s="1250"/>
      <c r="K6" s="1250"/>
      <c r="L6" s="1250"/>
      <c r="M6" s="1250"/>
      <c r="N6" s="1250"/>
      <c r="O6" s="1250"/>
      <c r="P6" s="1250"/>
      <c r="Q6" s="1250"/>
      <c r="R6" s="1250"/>
      <c r="S6" s="1250"/>
      <c r="T6" s="1250"/>
      <c r="U6" s="1250"/>
      <c r="V6" s="1250"/>
      <c r="W6" s="1250"/>
      <c r="X6" s="1250"/>
      <c r="Y6" s="1250"/>
    </row>
    <row r="7" spans="2:26" ht="20.100000000000001" customHeight="1">
      <c r="B7" s="879" t="s">
        <v>1267</v>
      </c>
      <c r="C7" s="879"/>
      <c r="D7" s="879"/>
      <c r="E7" s="879"/>
      <c r="F7" s="879"/>
      <c r="G7" s="879"/>
      <c r="H7" s="1251" t="str">
        <f>+' FMT 104 TOMA DATOS'!R11</f>
        <v>Representante Legal</v>
      </c>
      <c r="I7" s="1251"/>
      <c r="J7" s="1251"/>
      <c r="K7" s="1251"/>
      <c r="L7" s="1251"/>
      <c r="M7" s="1251"/>
      <c r="N7" s="1251"/>
      <c r="O7" s="1251"/>
      <c r="P7" s="1251"/>
      <c r="Q7" s="1251"/>
      <c r="R7" s="1251"/>
      <c r="S7" s="1251"/>
      <c r="T7" s="1251"/>
      <c r="U7" s="1251"/>
      <c r="V7" s="1251"/>
      <c r="W7" s="1251"/>
      <c r="X7" s="1251"/>
      <c r="Y7" s="1251"/>
    </row>
    <row r="8" spans="2:26" ht="16.5" customHeight="1">
      <c r="B8" s="218" t="s">
        <v>1365</v>
      </c>
    </row>
    <row r="9" spans="2:26" ht="20.100000000000001" customHeight="1">
      <c r="B9" s="768">
        <f>+' FMT 104 TOMA DATOS'!M12</f>
        <v>0</v>
      </c>
      <c r="C9" s="768"/>
      <c r="D9" s="768"/>
      <c r="E9" s="768"/>
      <c r="F9" s="768"/>
      <c r="G9" s="768"/>
      <c r="H9" s="768"/>
      <c r="I9" s="768"/>
      <c r="J9" s="768"/>
      <c r="K9" s="768"/>
      <c r="L9" s="768"/>
      <c r="M9" s="768"/>
      <c r="N9" s="768"/>
      <c r="O9" s="768"/>
      <c r="P9" s="768"/>
      <c r="Q9" s="768"/>
      <c r="R9" s="768"/>
      <c r="S9" s="768"/>
      <c r="T9" s="768"/>
      <c r="U9" s="768"/>
      <c r="V9" s="768"/>
      <c r="W9" s="768"/>
      <c r="X9" s="768"/>
      <c r="Y9" s="768"/>
    </row>
    <row r="10" spans="2:26" ht="14.25" customHeight="1">
      <c r="B10" s="218" t="s">
        <v>1384</v>
      </c>
    </row>
    <row r="11" spans="2:26" ht="19.5" customHeight="1">
      <c r="B11" s="768">
        <f>+' FMT 104 TOMA DATOS'!H28</f>
        <v>0</v>
      </c>
      <c r="C11" s="768"/>
      <c r="D11" s="768"/>
      <c r="E11" s="768"/>
      <c r="F11" s="768"/>
      <c r="G11" s="768"/>
      <c r="H11" s="768"/>
      <c r="I11" s="768"/>
      <c r="J11" s="768"/>
      <c r="K11" s="768"/>
      <c r="L11" s="768"/>
      <c r="M11" s="768"/>
      <c r="N11" s="768"/>
      <c r="O11" s="768"/>
      <c r="P11" s="768"/>
      <c r="Q11" s="768"/>
      <c r="R11" s="768"/>
      <c r="S11" s="768"/>
      <c r="T11" s="768"/>
      <c r="U11" s="768"/>
      <c r="V11" s="768"/>
      <c r="W11" s="768"/>
      <c r="X11" s="768"/>
      <c r="Y11" s="768"/>
    </row>
    <row r="12" spans="2:26" ht="20.100000000000001" customHeight="1">
      <c r="B12" s="218" t="s">
        <v>1385</v>
      </c>
      <c r="H12" s="1249">
        <f>+' FMT 104 TOMA DATOS'!M30</f>
        <v>0</v>
      </c>
      <c r="I12" s="1249"/>
      <c r="J12" s="1249"/>
      <c r="K12" s="1249"/>
      <c r="L12" s="1249"/>
      <c r="M12" s="1249"/>
      <c r="N12" s="1249"/>
      <c r="O12" s="1249"/>
      <c r="P12" s="1249"/>
      <c r="Q12" s="1249"/>
      <c r="R12" s="1249"/>
      <c r="S12" s="1249"/>
      <c r="T12" s="1249"/>
      <c r="U12" s="1249"/>
      <c r="V12" s="1249"/>
      <c r="W12" s="1249"/>
      <c r="X12" s="1249"/>
      <c r="Y12" s="1249"/>
    </row>
    <row r="13" spans="2:26" ht="19.5" customHeight="1">
      <c r="B13" s="382"/>
      <c r="C13" s="382"/>
      <c r="D13" s="382"/>
      <c r="E13" s="382"/>
      <c r="F13" s="382"/>
      <c r="G13" s="382"/>
      <c r="H13" s="1186">
        <f>+' FMT 104 TOMA DATOS'!M30</f>
        <v>0</v>
      </c>
      <c r="I13" s="1186"/>
      <c r="J13" s="1186"/>
      <c r="K13" s="1186"/>
      <c r="L13" s="1186"/>
      <c r="M13" s="1186"/>
      <c r="N13" s="1186"/>
      <c r="O13" s="1186"/>
      <c r="P13" s="1186"/>
      <c r="Q13" s="1186"/>
      <c r="R13" s="1186"/>
      <c r="S13" s="1186"/>
      <c r="T13" s="1186"/>
      <c r="U13" s="1186"/>
      <c r="V13" s="1186"/>
      <c r="W13" s="1186"/>
      <c r="X13" s="1186"/>
      <c r="Y13" s="1186"/>
    </row>
    <row r="14" spans="2:26" ht="20.100000000000001" customHeight="1">
      <c r="B14" s="180" t="s">
        <v>1386</v>
      </c>
      <c r="G14" s="1246" t="s">
        <v>506</v>
      </c>
      <c r="H14" s="1246"/>
      <c r="I14" s="1246"/>
      <c r="J14" s="1246"/>
      <c r="K14" s="1246"/>
      <c r="L14" s="1246"/>
      <c r="M14" s="1246"/>
      <c r="N14" s="1246"/>
      <c r="O14" s="1246"/>
      <c r="P14" s="1246"/>
      <c r="Q14" s="1246"/>
      <c r="R14" s="1246"/>
      <c r="S14" s="1246"/>
      <c r="T14" s="1246"/>
      <c r="U14" s="1246"/>
      <c r="V14" s="1246"/>
      <c r="W14" s="1246"/>
      <c r="X14" s="1246"/>
      <c r="Y14" s="1246"/>
    </row>
    <row r="15" spans="2:26" ht="19.5" customHeight="1">
      <c r="B15" s="873" t="s">
        <v>1387</v>
      </c>
      <c r="C15" s="873"/>
      <c r="D15" s="873"/>
      <c r="E15" s="873"/>
      <c r="F15" s="873"/>
      <c r="G15" s="873"/>
      <c r="H15" s="873"/>
      <c r="I15" s="873"/>
      <c r="J15" s="873"/>
      <c r="K15" s="873"/>
      <c r="L15" s="873"/>
      <c r="M15" s="873"/>
      <c r="N15" s="873"/>
      <c r="O15" s="873"/>
      <c r="P15" s="873"/>
      <c r="Q15" s="873"/>
      <c r="R15" s="873"/>
      <c r="S15" s="873"/>
      <c r="T15" s="873"/>
      <c r="U15" s="873"/>
      <c r="V15" s="873"/>
      <c r="W15" s="873"/>
      <c r="X15" s="873"/>
      <c r="Y15" s="873"/>
    </row>
    <row r="16" spans="2:26" ht="20.100000000000001" customHeight="1">
      <c r="B16" s="873"/>
      <c r="C16" s="873"/>
      <c r="D16" s="873"/>
      <c r="E16" s="873"/>
      <c r="F16" s="873"/>
      <c r="G16" s="873"/>
      <c r="H16" s="873"/>
      <c r="I16" s="873"/>
      <c r="J16" s="873"/>
      <c r="K16" s="873"/>
      <c r="L16" s="873"/>
      <c r="M16" s="873"/>
      <c r="N16" s="873"/>
      <c r="O16" s="873"/>
      <c r="P16" s="873"/>
      <c r="Q16" s="873"/>
      <c r="R16" s="873"/>
      <c r="S16" s="873"/>
      <c r="T16" s="873"/>
      <c r="U16" s="873"/>
      <c r="V16" s="873"/>
      <c r="W16" s="873"/>
      <c r="X16" s="873"/>
      <c r="Y16" s="873"/>
    </row>
    <row r="17" spans="1:35" ht="20.100000000000001" customHeight="1">
      <c r="B17" s="873"/>
      <c r="C17" s="873"/>
      <c r="D17" s="873"/>
      <c r="E17" s="873"/>
      <c r="F17" s="873"/>
      <c r="G17" s="873"/>
      <c r="H17" s="873"/>
      <c r="I17" s="873"/>
      <c r="J17" s="873"/>
      <c r="K17" s="873"/>
      <c r="L17" s="873"/>
      <c r="M17" s="873"/>
      <c r="N17" s="873"/>
      <c r="O17" s="873"/>
      <c r="P17" s="873"/>
      <c r="Q17" s="873"/>
      <c r="R17" s="873"/>
      <c r="S17" s="873"/>
      <c r="T17" s="873"/>
      <c r="U17" s="873"/>
      <c r="V17" s="873"/>
      <c r="W17" s="873"/>
      <c r="X17" s="873"/>
      <c r="Y17" s="873"/>
    </row>
    <row r="18" spans="1:35" ht="20.100000000000001" customHeight="1">
      <c r="B18" s="873"/>
      <c r="C18" s="873"/>
      <c r="D18" s="873"/>
      <c r="E18" s="873"/>
      <c r="F18" s="873"/>
      <c r="G18" s="873"/>
      <c r="H18" s="873"/>
      <c r="I18" s="873"/>
      <c r="J18" s="873"/>
      <c r="K18" s="873"/>
      <c r="L18" s="873"/>
      <c r="M18" s="873"/>
      <c r="N18" s="873"/>
      <c r="O18" s="873"/>
      <c r="P18" s="873"/>
      <c r="Q18" s="873"/>
      <c r="R18" s="873"/>
      <c r="S18" s="873"/>
      <c r="T18" s="873"/>
      <c r="U18" s="873"/>
      <c r="V18" s="873"/>
      <c r="W18" s="873"/>
      <c r="X18" s="873"/>
      <c r="Y18" s="873"/>
    </row>
    <row r="19" spans="1:35" ht="20.100000000000001" customHeight="1">
      <c r="B19" s="873"/>
      <c r="C19" s="873"/>
      <c r="D19" s="873"/>
      <c r="E19" s="873"/>
      <c r="F19" s="873"/>
      <c r="G19" s="873"/>
      <c r="H19" s="873"/>
      <c r="I19" s="873"/>
      <c r="J19" s="873"/>
      <c r="K19" s="873"/>
      <c r="L19" s="873"/>
      <c r="M19" s="873"/>
      <c r="N19" s="873"/>
      <c r="O19" s="873"/>
      <c r="P19" s="873"/>
      <c r="Q19" s="873"/>
      <c r="R19" s="873"/>
      <c r="S19" s="873"/>
      <c r="T19" s="873"/>
      <c r="U19" s="873"/>
      <c r="V19" s="873"/>
      <c r="W19" s="873"/>
      <c r="X19" s="873"/>
      <c r="Y19" s="873"/>
    </row>
    <row r="20" spans="1:35" ht="20.100000000000001" customHeight="1">
      <c r="B20" s="873"/>
      <c r="C20" s="873"/>
      <c r="D20" s="873"/>
      <c r="E20" s="873"/>
      <c r="F20" s="873"/>
      <c r="G20" s="873"/>
      <c r="H20" s="873"/>
      <c r="I20" s="873"/>
      <c r="J20" s="873"/>
      <c r="K20" s="873"/>
      <c r="L20" s="873"/>
      <c r="M20" s="873"/>
      <c r="N20" s="873"/>
      <c r="O20" s="873"/>
      <c r="P20" s="873"/>
      <c r="Q20" s="873"/>
      <c r="R20" s="873"/>
      <c r="S20" s="873"/>
      <c r="T20" s="873"/>
      <c r="U20" s="873"/>
      <c r="V20" s="873"/>
      <c r="W20" s="873"/>
      <c r="X20" s="873"/>
      <c r="Y20" s="873"/>
    </row>
    <row r="21" spans="1:35" ht="20.100000000000001" customHeight="1">
      <c r="B21" s="873"/>
      <c r="C21" s="873"/>
      <c r="D21" s="873"/>
      <c r="E21" s="873"/>
      <c r="F21" s="873"/>
      <c r="G21" s="873"/>
      <c r="H21" s="873"/>
      <c r="I21" s="873"/>
      <c r="J21" s="873"/>
      <c r="K21" s="873"/>
      <c r="L21" s="873"/>
      <c r="M21" s="873"/>
      <c r="N21" s="873"/>
      <c r="O21" s="873"/>
      <c r="P21" s="873"/>
      <c r="Q21" s="873"/>
      <c r="R21" s="873"/>
      <c r="S21" s="873"/>
      <c r="T21" s="873"/>
      <c r="U21" s="873"/>
      <c r="V21" s="873"/>
      <c r="W21" s="873"/>
      <c r="X21" s="873"/>
      <c r="Y21" s="873"/>
    </row>
    <row r="22" spans="1:35" ht="20.100000000000001" customHeight="1">
      <c r="B22" s="873"/>
      <c r="C22" s="873"/>
      <c r="D22" s="873"/>
      <c r="E22" s="873"/>
      <c r="F22" s="873"/>
      <c r="G22" s="873"/>
      <c r="H22" s="873"/>
      <c r="I22" s="873"/>
      <c r="J22" s="873"/>
      <c r="K22" s="873"/>
      <c r="L22" s="873"/>
      <c r="M22" s="873"/>
      <c r="N22" s="873"/>
      <c r="O22" s="873"/>
      <c r="P22" s="873"/>
      <c r="Q22" s="873"/>
      <c r="R22" s="873"/>
      <c r="S22" s="873"/>
      <c r="T22" s="873"/>
      <c r="U22" s="873"/>
      <c r="V22" s="873"/>
      <c r="W22" s="873"/>
      <c r="X22" s="873"/>
      <c r="Y22" s="873"/>
    </row>
    <row r="23" spans="1:35" ht="20.100000000000001" customHeight="1">
      <c r="B23" s="873"/>
      <c r="C23" s="873"/>
      <c r="D23" s="873"/>
      <c r="E23" s="873"/>
      <c r="F23" s="873"/>
      <c r="G23" s="873"/>
      <c r="H23" s="873"/>
      <c r="I23" s="873"/>
      <c r="J23" s="873"/>
      <c r="K23" s="873"/>
      <c r="L23" s="873"/>
      <c r="M23" s="873"/>
      <c r="N23" s="873"/>
      <c r="O23" s="873"/>
      <c r="P23" s="873"/>
      <c r="Q23" s="873"/>
      <c r="R23" s="873"/>
      <c r="S23" s="873"/>
      <c r="T23" s="873"/>
      <c r="U23" s="873"/>
      <c r="V23" s="873"/>
      <c r="W23" s="873"/>
      <c r="X23" s="873"/>
      <c r="Y23" s="873"/>
    </row>
    <row r="24" spans="1:35" ht="20.100000000000001" customHeight="1">
      <c r="B24" s="873"/>
      <c r="C24" s="873"/>
      <c r="D24" s="873"/>
      <c r="E24" s="873"/>
      <c r="F24" s="873"/>
      <c r="G24" s="873"/>
      <c r="H24" s="873"/>
      <c r="I24" s="873"/>
      <c r="J24" s="873"/>
      <c r="K24" s="873"/>
      <c r="L24" s="873"/>
      <c r="M24" s="873"/>
      <c r="N24" s="873"/>
      <c r="O24" s="873"/>
      <c r="P24" s="873"/>
      <c r="Q24" s="873"/>
      <c r="R24" s="873"/>
      <c r="S24" s="873"/>
      <c r="T24" s="873"/>
      <c r="U24" s="873"/>
      <c r="V24" s="873"/>
      <c r="W24" s="873"/>
      <c r="X24" s="873"/>
      <c r="Y24" s="873"/>
    </row>
    <row r="25" spans="1:35" ht="19.5" customHeight="1">
      <c r="B25" s="873"/>
      <c r="C25" s="873"/>
      <c r="D25" s="873"/>
      <c r="E25" s="873"/>
      <c r="F25" s="873"/>
      <c r="G25" s="873"/>
      <c r="H25" s="873"/>
      <c r="I25" s="873"/>
      <c r="J25" s="873"/>
      <c r="K25" s="873"/>
      <c r="L25" s="873"/>
      <c r="M25" s="873"/>
      <c r="N25" s="873"/>
      <c r="O25" s="873"/>
      <c r="P25" s="873"/>
      <c r="Q25" s="873"/>
      <c r="R25" s="873"/>
      <c r="S25" s="873"/>
      <c r="T25" s="873"/>
      <c r="U25" s="873"/>
      <c r="V25" s="873"/>
      <c r="W25" s="873"/>
      <c r="X25" s="873"/>
      <c r="Y25" s="873"/>
    </row>
    <row r="26" spans="1:35" ht="20.100000000000001" customHeight="1">
      <c r="B26" s="873"/>
      <c r="C26" s="873"/>
      <c r="D26" s="873"/>
      <c r="E26" s="873"/>
      <c r="F26" s="873"/>
      <c r="G26" s="873"/>
      <c r="H26" s="873"/>
      <c r="I26" s="873"/>
      <c r="J26" s="873"/>
      <c r="K26" s="873"/>
      <c r="L26" s="873"/>
      <c r="M26" s="873"/>
      <c r="N26" s="873"/>
      <c r="O26" s="873"/>
      <c r="P26" s="873"/>
      <c r="Q26" s="873"/>
      <c r="R26" s="873"/>
      <c r="S26" s="873"/>
      <c r="T26" s="873"/>
      <c r="U26" s="873"/>
      <c r="V26" s="873"/>
      <c r="W26" s="873"/>
      <c r="X26" s="873"/>
      <c r="Y26" s="873"/>
    </row>
    <row r="27" spans="1:35" ht="20.100000000000001" customHeight="1">
      <c r="B27" s="873"/>
      <c r="C27" s="873"/>
      <c r="D27" s="873"/>
      <c r="E27" s="873"/>
      <c r="F27" s="873"/>
      <c r="G27" s="873"/>
      <c r="H27" s="873"/>
      <c r="I27" s="873"/>
      <c r="J27" s="873"/>
      <c r="K27" s="873"/>
      <c r="L27" s="873"/>
      <c r="M27" s="873"/>
      <c r="N27" s="873"/>
      <c r="O27" s="873"/>
      <c r="P27" s="873"/>
      <c r="Q27" s="873"/>
      <c r="R27" s="873"/>
      <c r="S27" s="873"/>
      <c r="T27" s="873"/>
      <c r="U27" s="873"/>
      <c r="V27" s="873"/>
      <c r="W27" s="873"/>
      <c r="X27" s="873"/>
      <c r="Y27" s="873"/>
    </row>
    <row r="28" spans="1:35" ht="19.5" customHeight="1">
      <c r="B28" s="873"/>
      <c r="C28" s="873"/>
      <c r="D28" s="873"/>
      <c r="E28" s="873"/>
      <c r="F28" s="873"/>
      <c r="G28" s="873"/>
      <c r="H28" s="873"/>
      <c r="I28" s="873"/>
      <c r="J28" s="873"/>
      <c r="K28" s="873"/>
      <c r="L28" s="873"/>
      <c r="M28" s="873"/>
      <c r="N28" s="873"/>
      <c r="O28" s="873"/>
      <c r="P28" s="873"/>
      <c r="Q28" s="873"/>
      <c r="R28" s="873"/>
      <c r="S28" s="873"/>
      <c r="T28" s="873"/>
      <c r="U28" s="873"/>
      <c r="V28" s="873"/>
      <c r="W28" s="873"/>
      <c r="X28" s="873"/>
      <c r="Y28" s="873"/>
    </row>
    <row r="29" spans="1:35" ht="19.5" customHeight="1">
      <c r="B29" s="873"/>
      <c r="C29" s="873"/>
      <c r="D29" s="873"/>
      <c r="E29" s="873"/>
      <c r="F29" s="873"/>
      <c r="G29" s="873"/>
      <c r="H29" s="873"/>
      <c r="I29" s="873"/>
      <c r="J29" s="873"/>
      <c r="K29" s="873"/>
      <c r="L29" s="873"/>
      <c r="M29" s="873"/>
      <c r="N29" s="873"/>
      <c r="O29" s="873"/>
      <c r="P29" s="873"/>
      <c r="Q29" s="873"/>
      <c r="R29" s="873"/>
      <c r="S29" s="873"/>
      <c r="T29" s="873"/>
      <c r="U29" s="873"/>
      <c r="V29" s="873"/>
      <c r="W29" s="873"/>
      <c r="X29" s="873"/>
      <c r="Y29" s="873"/>
    </row>
    <row r="30" spans="1:35" ht="8.25" customHeight="1">
      <c r="B30" s="873"/>
      <c r="C30" s="873"/>
      <c r="D30" s="873"/>
      <c r="E30" s="873"/>
      <c r="F30" s="873"/>
      <c r="G30" s="873"/>
      <c r="H30" s="873"/>
      <c r="I30" s="873"/>
      <c r="J30" s="873"/>
      <c r="K30" s="873"/>
      <c r="L30" s="873"/>
      <c r="M30" s="873"/>
      <c r="N30" s="873"/>
      <c r="O30" s="873"/>
      <c r="P30" s="873"/>
      <c r="Q30" s="873"/>
      <c r="R30" s="873"/>
      <c r="S30" s="873"/>
      <c r="T30" s="873"/>
      <c r="U30" s="873"/>
      <c r="V30" s="873"/>
      <c r="W30" s="873"/>
      <c r="X30" s="873"/>
      <c r="Y30" s="873"/>
    </row>
    <row r="31" spans="1:35" ht="20.100000000000001" customHeight="1">
      <c r="A31" s="372"/>
      <c r="B31" s="373"/>
      <c r="C31" s="1247" t="s">
        <v>1388</v>
      </c>
      <c r="D31" s="765"/>
      <c r="E31" s="765"/>
      <c r="F31" s="765"/>
      <c r="G31" s="765"/>
      <c r="H31" s="765"/>
      <c r="I31" s="765"/>
      <c r="J31" s="765"/>
      <c r="K31" s="765"/>
      <c r="L31" s="765"/>
      <c r="M31" s="765"/>
      <c r="N31" s="765"/>
      <c r="O31" s="765"/>
      <c r="P31" s="765"/>
      <c r="Q31" s="765"/>
      <c r="R31" s="765"/>
      <c r="S31" s="765"/>
      <c r="T31" s="765"/>
      <c r="U31" s="765"/>
      <c r="V31" s="765"/>
      <c r="W31" s="765"/>
      <c r="X31" s="765"/>
      <c r="Y31" s="765"/>
      <c r="Z31" s="218"/>
      <c r="AC31" s="218"/>
      <c r="AD31" s="218"/>
      <c r="AE31" s="218"/>
      <c r="AF31" s="218"/>
      <c r="AG31" s="218"/>
      <c r="AH31" s="218"/>
      <c r="AI31" s="218"/>
    </row>
    <row r="32" spans="1:35" ht="20.100000000000001" customHeight="1">
      <c r="A32" s="372"/>
      <c r="B32" s="373"/>
      <c r="C32" s="1243" t="s">
        <v>1389</v>
      </c>
      <c r="D32" s="767"/>
      <c r="E32" s="767"/>
      <c r="F32" s="767"/>
      <c r="G32" s="767"/>
      <c r="H32" s="767"/>
      <c r="I32" s="767"/>
      <c r="J32" s="767"/>
      <c r="K32" s="767"/>
      <c r="L32" s="767"/>
      <c r="M32" s="767"/>
      <c r="N32" s="767"/>
      <c r="O32" s="767"/>
      <c r="P32" s="767"/>
      <c r="Q32" s="767"/>
      <c r="R32" s="767"/>
      <c r="S32" s="767"/>
      <c r="T32" s="767"/>
      <c r="U32" s="767"/>
      <c r="V32" s="767"/>
      <c r="W32" s="767"/>
      <c r="X32" s="767"/>
      <c r="Y32" s="767"/>
      <c r="Z32" s="218"/>
      <c r="AC32" s="218"/>
      <c r="AD32" s="218"/>
      <c r="AE32" s="218"/>
      <c r="AF32" s="218"/>
      <c r="AG32" s="218"/>
      <c r="AH32" s="218"/>
      <c r="AI32" s="218"/>
    </row>
    <row r="33" spans="1:37" ht="20.100000000000001" customHeight="1">
      <c r="A33" s="372"/>
      <c r="B33" s="1248"/>
      <c r="C33" s="1245" t="s">
        <v>1748</v>
      </c>
      <c r="D33" s="1245"/>
      <c r="E33" s="1245"/>
      <c r="F33" s="1245"/>
      <c r="G33" s="1245"/>
      <c r="H33" s="1245"/>
      <c r="I33" s="1245"/>
      <c r="J33" s="1245"/>
      <c r="K33" s="1245"/>
      <c r="L33" s="1245"/>
      <c r="M33" s="1245"/>
      <c r="N33" s="1245"/>
      <c r="O33" s="1245"/>
      <c r="P33" s="1245"/>
      <c r="Q33" s="1245"/>
      <c r="R33" s="1245"/>
      <c r="S33" s="1245"/>
      <c r="T33" s="1245"/>
      <c r="U33" s="1245"/>
      <c r="V33" s="1245"/>
      <c r="W33" s="1245"/>
      <c r="X33" s="1245"/>
      <c r="Y33" s="1245"/>
      <c r="Z33" s="374"/>
      <c r="AC33" s="374"/>
      <c r="AD33" s="374"/>
      <c r="AE33" s="374"/>
      <c r="AF33" s="374"/>
      <c r="AG33" s="374"/>
      <c r="AH33" s="374"/>
      <c r="AI33" s="374"/>
    </row>
    <row r="34" spans="1:37" ht="20.100000000000001" customHeight="1">
      <c r="A34" s="375"/>
      <c r="B34" s="1248"/>
      <c r="C34" s="1245"/>
      <c r="D34" s="1245"/>
      <c r="E34" s="1245"/>
      <c r="F34" s="1245"/>
      <c r="G34" s="1245"/>
      <c r="H34" s="1245"/>
      <c r="I34" s="1245"/>
      <c r="J34" s="1245"/>
      <c r="K34" s="1245"/>
      <c r="L34" s="1245"/>
      <c r="M34" s="1245"/>
      <c r="N34" s="1245"/>
      <c r="O34" s="1245"/>
      <c r="P34" s="1245"/>
      <c r="Q34" s="1245"/>
      <c r="R34" s="1245"/>
      <c r="S34" s="1245"/>
      <c r="T34" s="1245"/>
      <c r="U34" s="1245"/>
      <c r="V34" s="1245"/>
      <c r="W34" s="1245"/>
      <c r="X34" s="1245"/>
      <c r="Y34" s="1245"/>
      <c r="Z34" s="374"/>
      <c r="AC34" s="374"/>
      <c r="AD34" s="374"/>
      <c r="AE34" s="374"/>
      <c r="AF34" s="374"/>
      <c r="AG34" s="374"/>
      <c r="AH34" s="374"/>
      <c r="AI34" s="374"/>
    </row>
    <row r="35" spans="1:37" ht="20.100000000000001" customHeight="1">
      <c r="A35" s="375"/>
      <c r="B35" s="767"/>
      <c r="C35" s="767"/>
      <c r="D35" s="767"/>
      <c r="E35" s="767"/>
      <c r="F35" s="767"/>
      <c r="G35" s="767"/>
      <c r="H35" s="767"/>
      <c r="I35" s="767"/>
      <c r="J35" s="767"/>
      <c r="K35" s="767"/>
      <c r="L35" s="767"/>
      <c r="M35" s="767"/>
      <c r="N35" s="767"/>
      <c r="O35" s="767"/>
      <c r="P35" s="767"/>
      <c r="Q35" s="767"/>
      <c r="R35" s="767"/>
      <c r="S35" s="767"/>
      <c r="T35" s="767"/>
      <c r="U35" s="767"/>
      <c r="V35" s="767"/>
      <c r="W35" s="767"/>
      <c r="X35" s="767"/>
      <c r="Y35" s="767"/>
    </row>
    <row r="36" spans="1:37" ht="28.5" customHeight="1">
      <c r="A36" s="376"/>
      <c r="B36" s="373" t="s">
        <v>508</v>
      </c>
      <c r="C36" s="1244" t="s">
        <v>1393</v>
      </c>
      <c r="D36" s="1245"/>
      <c r="E36" s="1245"/>
      <c r="F36" s="1245"/>
      <c r="G36" s="1245"/>
      <c r="H36" s="1245"/>
      <c r="I36" s="1245"/>
      <c r="J36" s="1245"/>
      <c r="K36" s="1245"/>
      <c r="L36" s="1245"/>
      <c r="M36" s="1245"/>
      <c r="N36" s="1245"/>
      <c r="O36" s="1245"/>
      <c r="P36" s="1245"/>
      <c r="Q36" s="1245"/>
      <c r="R36" s="1245"/>
      <c r="S36" s="1245"/>
      <c r="T36" s="1245"/>
      <c r="U36" s="1245"/>
      <c r="V36" s="1245"/>
      <c r="W36" s="1245"/>
      <c r="X36" s="1245"/>
      <c r="Y36" s="1245"/>
      <c r="Z36" s="374"/>
      <c r="AD36" s="374"/>
      <c r="AE36" s="374"/>
      <c r="AF36" s="374"/>
      <c r="AG36" s="374"/>
      <c r="AH36" s="374"/>
      <c r="AI36" s="374"/>
      <c r="AJ36" s="374"/>
      <c r="AK36" s="374"/>
    </row>
    <row r="37" spans="1:37" ht="20.100000000000001" customHeight="1">
      <c r="A37" s="376"/>
      <c r="B37" s="373" t="s">
        <v>508</v>
      </c>
      <c r="C37" s="1243" t="s">
        <v>1394</v>
      </c>
      <c r="D37" s="767"/>
      <c r="E37" s="767"/>
      <c r="F37" s="767"/>
      <c r="G37" s="767"/>
      <c r="H37" s="767"/>
      <c r="I37" s="767"/>
      <c r="J37" s="767"/>
      <c r="K37" s="767"/>
      <c r="L37" s="767"/>
      <c r="M37" s="767"/>
      <c r="N37" s="767"/>
      <c r="O37" s="767"/>
      <c r="P37" s="767"/>
      <c r="Q37" s="767"/>
      <c r="R37" s="767"/>
      <c r="S37" s="767"/>
      <c r="T37" s="767"/>
      <c r="U37" s="767"/>
      <c r="V37" s="767"/>
      <c r="W37" s="767"/>
      <c r="X37" s="767"/>
      <c r="Y37" s="767"/>
      <c r="Z37" s="218"/>
      <c r="AD37" s="218"/>
      <c r="AE37" s="218"/>
      <c r="AF37" s="218"/>
      <c r="AG37" s="218"/>
      <c r="AH37" s="218"/>
      <c r="AI37" s="218"/>
      <c r="AJ37" s="218"/>
      <c r="AK37" s="218"/>
    </row>
    <row r="38" spans="1:37" ht="24" customHeight="1">
      <c r="A38" s="376"/>
      <c r="B38" s="373" t="s">
        <v>508</v>
      </c>
      <c r="C38" s="1244" t="s">
        <v>1749</v>
      </c>
      <c r="D38" s="1245"/>
      <c r="E38" s="1245"/>
      <c r="F38" s="1245"/>
      <c r="G38" s="1245"/>
      <c r="H38" s="1245"/>
      <c r="I38" s="1245"/>
      <c r="J38" s="1245"/>
      <c r="K38" s="1245"/>
      <c r="L38" s="1245"/>
      <c r="M38" s="1245"/>
      <c r="N38" s="1245"/>
      <c r="O38" s="1245"/>
      <c r="P38" s="1245"/>
      <c r="Q38" s="1245"/>
      <c r="R38" s="1245"/>
      <c r="S38" s="1245"/>
      <c r="T38" s="1245"/>
      <c r="U38" s="1245"/>
      <c r="V38" s="1245"/>
      <c r="W38" s="1245"/>
      <c r="X38" s="1245"/>
      <c r="Y38" s="1245"/>
      <c r="Z38" s="218"/>
      <c r="AD38" s="218"/>
      <c r="AE38" s="218"/>
      <c r="AF38" s="218"/>
      <c r="AG38" s="218"/>
      <c r="AH38" s="218"/>
      <c r="AI38" s="218"/>
      <c r="AJ38" s="218"/>
      <c r="AK38" s="218"/>
    </row>
    <row r="39" spans="1:37" ht="20.100000000000001" customHeight="1">
      <c r="A39" s="376"/>
      <c r="B39" s="373" t="s">
        <v>508</v>
      </c>
      <c r="C39" s="1243" t="s">
        <v>1396</v>
      </c>
      <c r="D39" s="767"/>
      <c r="E39" s="767"/>
      <c r="F39" s="767"/>
      <c r="G39" s="767"/>
      <c r="H39" s="767"/>
      <c r="I39" s="767"/>
      <c r="J39" s="767"/>
      <c r="K39" s="767"/>
      <c r="L39" s="767"/>
      <c r="M39" s="767"/>
      <c r="N39" s="767"/>
      <c r="O39" s="767"/>
      <c r="P39" s="767"/>
      <c r="Q39" s="767"/>
      <c r="R39" s="767"/>
      <c r="S39" s="767"/>
      <c r="T39" s="767"/>
      <c r="U39" s="767"/>
      <c r="V39" s="767"/>
      <c r="W39" s="767"/>
      <c r="X39" s="767"/>
      <c r="Y39" s="767"/>
      <c r="Z39" s="218"/>
      <c r="AD39" s="218"/>
      <c r="AE39" s="218"/>
      <c r="AF39" s="218"/>
      <c r="AG39" s="218"/>
      <c r="AH39" s="218"/>
      <c r="AI39" s="218"/>
      <c r="AJ39" s="218"/>
      <c r="AK39" s="218"/>
    </row>
    <row r="40" spans="1:37" ht="28.5" customHeight="1">
      <c r="A40" s="376"/>
      <c r="B40" s="373" t="s">
        <v>508</v>
      </c>
      <c r="C40" s="1244" t="s">
        <v>1397</v>
      </c>
      <c r="D40" s="1245"/>
      <c r="E40" s="1245"/>
      <c r="F40" s="1245"/>
      <c r="G40" s="1245"/>
      <c r="H40" s="1245"/>
      <c r="I40" s="1245"/>
      <c r="J40" s="1245"/>
      <c r="K40" s="1245"/>
      <c r="L40" s="1245"/>
      <c r="M40" s="1245"/>
      <c r="N40" s="1245"/>
      <c r="O40" s="1245"/>
      <c r="P40" s="1245"/>
      <c r="Q40" s="1245"/>
      <c r="R40" s="1245"/>
      <c r="S40" s="1245"/>
      <c r="T40" s="1245"/>
      <c r="U40" s="1245"/>
      <c r="V40" s="1245"/>
      <c r="W40" s="1245"/>
      <c r="X40" s="1245"/>
      <c r="Y40" s="1245"/>
      <c r="Z40" s="218"/>
      <c r="AD40" s="218"/>
      <c r="AE40" s="218"/>
      <c r="AF40" s="218"/>
      <c r="AG40" s="218"/>
      <c r="AH40" s="218"/>
      <c r="AI40" s="218"/>
      <c r="AJ40" s="218"/>
      <c r="AK40" s="218"/>
    </row>
    <row r="41" spans="1:37" ht="20.100000000000001" customHeight="1">
      <c r="A41" s="376"/>
      <c r="B41" s="373" t="s">
        <v>508</v>
      </c>
      <c r="C41" s="1243" t="s">
        <v>1398</v>
      </c>
      <c r="D41" s="767"/>
      <c r="E41" s="767"/>
      <c r="F41" s="767"/>
      <c r="G41" s="767"/>
      <c r="H41" s="767"/>
      <c r="I41" s="767"/>
      <c r="J41" s="767"/>
      <c r="K41" s="767"/>
      <c r="L41" s="767"/>
      <c r="M41" s="767"/>
      <c r="N41" s="767"/>
      <c r="O41" s="767"/>
      <c r="P41" s="767"/>
      <c r="Q41" s="767"/>
      <c r="R41" s="767"/>
      <c r="S41" s="767"/>
      <c r="T41" s="767"/>
      <c r="U41" s="767"/>
      <c r="V41" s="767"/>
      <c r="W41" s="767"/>
      <c r="X41" s="767"/>
      <c r="Y41" s="767"/>
      <c r="Z41" s="218"/>
      <c r="AD41" s="218"/>
      <c r="AE41" s="218"/>
      <c r="AF41" s="218"/>
      <c r="AG41" s="218"/>
      <c r="AH41" s="218"/>
      <c r="AI41" s="218"/>
      <c r="AJ41" s="218"/>
      <c r="AK41" s="218"/>
    </row>
    <row r="42" spans="1:37" ht="15" customHeight="1">
      <c r="B42" s="220"/>
      <c r="C42" s="220"/>
      <c r="D42" s="220"/>
      <c r="E42" s="220"/>
      <c r="F42" s="220"/>
      <c r="G42" s="220"/>
      <c r="H42" s="220"/>
      <c r="I42" s="220"/>
      <c r="J42" s="220"/>
      <c r="K42" s="220"/>
      <c r="L42" s="220"/>
      <c r="M42" s="220"/>
      <c r="N42" s="220"/>
      <c r="O42" s="220"/>
      <c r="P42" s="220"/>
      <c r="Q42" s="220"/>
      <c r="R42" s="220"/>
      <c r="S42" s="220"/>
      <c r="T42" s="220"/>
      <c r="U42" s="220"/>
      <c r="V42" s="220"/>
      <c r="W42" s="220"/>
      <c r="X42" s="220"/>
      <c r="Y42" s="220"/>
    </row>
    <row r="43" spans="1:37" ht="20.100000000000001" customHeight="1">
      <c r="B43" s="872" t="s">
        <v>1399</v>
      </c>
      <c r="C43" s="873"/>
      <c r="D43" s="873"/>
      <c r="E43" s="873"/>
      <c r="F43" s="873"/>
      <c r="G43" s="873"/>
      <c r="H43" s="873"/>
      <c r="I43" s="873"/>
      <c r="J43" s="873"/>
      <c r="K43" s="873"/>
      <c r="L43" s="873"/>
      <c r="M43" s="873"/>
      <c r="N43" s="873"/>
      <c r="O43" s="873"/>
      <c r="P43" s="873"/>
      <c r="Q43" s="873"/>
      <c r="R43" s="873"/>
      <c r="S43" s="873"/>
      <c r="T43" s="873"/>
      <c r="U43" s="873"/>
      <c r="V43" s="873"/>
      <c r="W43" s="873"/>
      <c r="X43" s="873"/>
      <c r="Y43" s="873"/>
    </row>
    <row r="44" spans="1:37" ht="20.100000000000001" customHeight="1">
      <c r="B44" s="873"/>
      <c r="C44" s="873"/>
      <c r="D44" s="873"/>
      <c r="E44" s="873"/>
      <c r="F44" s="873"/>
      <c r="G44" s="873"/>
      <c r="H44" s="873"/>
      <c r="I44" s="873"/>
      <c r="J44" s="873"/>
      <c r="K44" s="873"/>
      <c r="L44" s="873"/>
      <c r="M44" s="873"/>
      <c r="N44" s="873"/>
      <c r="O44" s="873"/>
      <c r="P44" s="873"/>
      <c r="Q44" s="873"/>
      <c r="R44" s="873"/>
      <c r="S44" s="873"/>
      <c r="T44" s="873"/>
      <c r="U44" s="873"/>
      <c r="V44" s="873"/>
      <c r="W44" s="873"/>
      <c r="X44" s="873"/>
      <c r="Y44" s="873"/>
    </row>
    <row r="45" spans="1:37" ht="20.100000000000001" customHeight="1">
      <c r="B45" s="873"/>
      <c r="C45" s="873"/>
      <c r="D45" s="873"/>
      <c r="E45" s="873"/>
      <c r="F45" s="873"/>
      <c r="G45" s="873"/>
      <c r="H45" s="873"/>
      <c r="I45" s="873"/>
      <c r="J45" s="873"/>
      <c r="K45" s="873"/>
      <c r="L45" s="873"/>
      <c r="M45" s="873"/>
      <c r="N45" s="873"/>
      <c r="O45" s="873"/>
      <c r="P45" s="873"/>
      <c r="Q45" s="873"/>
      <c r="R45" s="873"/>
      <c r="S45" s="873"/>
      <c r="T45" s="873"/>
      <c r="U45" s="873"/>
      <c r="V45" s="873"/>
      <c r="W45" s="873"/>
      <c r="X45" s="873"/>
      <c r="Y45" s="873"/>
    </row>
    <row r="46" spans="1:37" ht="20.100000000000001" customHeight="1">
      <c r="B46" s="873"/>
      <c r="C46" s="873"/>
      <c r="D46" s="873"/>
      <c r="E46" s="873"/>
      <c r="F46" s="873"/>
      <c r="G46" s="873"/>
      <c r="H46" s="873"/>
      <c r="I46" s="873"/>
      <c r="J46" s="873"/>
      <c r="K46" s="873"/>
      <c r="L46" s="873"/>
      <c r="M46" s="873"/>
      <c r="N46" s="873"/>
      <c r="O46" s="873"/>
      <c r="P46" s="873"/>
      <c r="Q46" s="873"/>
      <c r="R46" s="873"/>
      <c r="S46" s="873"/>
      <c r="T46" s="873"/>
      <c r="U46" s="873"/>
      <c r="V46" s="873"/>
      <c r="W46" s="873"/>
      <c r="X46" s="873"/>
      <c r="Y46" s="873"/>
    </row>
    <row r="47" spans="1:37" ht="20.100000000000001" customHeight="1">
      <c r="B47" s="873"/>
      <c r="C47" s="873"/>
      <c r="D47" s="873"/>
      <c r="E47" s="873"/>
      <c r="F47" s="873"/>
      <c r="G47" s="873"/>
      <c r="H47" s="873"/>
      <c r="I47" s="873"/>
      <c r="J47" s="873"/>
      <c r="K47" s="873"/>
      <c r="L47" s="873"/>
      <c r="M47" s="873"/>
      <c r="N47" s="873"/>
      <c r="O47" s="873"/>
      <c r="P47" s="873"/>
      <c r="Q47" s="873"/>
      <c r="R47" s="873"/>
      <c r="S47" s="873"/>
      <c r="T47" s="873"/>
      <c r="U47" s="873"/>
      <c r="V47" s="873"/>
      <c r="W47" s="873"/>
      <c r="X47" s="873"/>
      <c r="Y47" s="873"/>
    </row>
    <row r="48" spans="1:37" ht="20.100000000000001" customHeight="1">
      <c r="B48" s="873"/>
      <c r="C48" s="873"/>
      <c r="D48" s="873"/>
      <c r="E48" s="873"/>
      <c r="F48" s="873"/>
      <c r="G48" s="873"/>
      <c r="H48" s="873"/>
      <c r="I48" s="873"/>
      <c r="J48" s="873"/>
      <c r="K48" s="873"/>
      <c r="L48" s="873"/>
      <c r="M48" s="873"/>
      <c r="N48" s="873"/>
      <c r="O48" s="873"/>
      <c r="P48" s="873"/>
      <c r="Q48" s="873"/>
      <c r="R48" s="873"/>
      <c r="S48" s="873"/>
      <c r="T48" s="873"/>
      <c r="U48" s="873"/>
      <c r="V48" s="873"/>
      <c r="W48" s="873"/>
      <c r="X48" s="873"/>
      <c r="Y48" s="873"/>
    </row>
    <row r="49" spans="1:25" ht="13.5" customHeight="1">
      <c r="B49" s="873"/>
      <c r="C49" s="873"/>
      <c r="D49" s="873"/>
      <c r="E49" s="873"/>
      <c r="F49" s="873"/>
      <c r="G49" s="873"/>
      <c r="H49" s="873"/>
      <c r="I49" s="873"/>
      <c r="J49" s="873"/>
      <c r="K49" s="873"/>
      <c r="L49" s="873"/>
      <c r="M49" s="873"/>
      <c r="N49" s="873"/>
      <c r="O49" s="873"/>
      <c r="P49" s="873"/>
      <c r="Q49" s="873"/>
      <c r="R49" s="873"/>
      <c r="S49" s="873"/>
      <c r="T49" s="873"/>
      <c r="U49" s="873"/>
      <c r="V49" s="873"/>
      <c r="W49" s="873"/>
      <c r="X49" s="873"/>
      <c r="Y49" s="873"/>
    </row>
    <row r="50" spans="1:25" ht="20.100000000000001" customHeight="1">
      <c r="B50" s="873"/>
      <c r="C50" s="873"/>
      <c r="D50" s="873"/>
      <c r="E50" s="873"/>
      <c r="F50" s="873"/>
      <c r="G50" s="873"/>
      <c r="H50" s="873"/>
      <c r="I50" s="873"/>
      <c r="J50" s="873"/>
      <c r="K50" s="873"/>
      <c r="L50" s="873"/>
      <c r="M50" s="873"/>
      <c r="N50" s="873"/>
      <c r="O50" s="873"/>
      <c r="P50" s="873"/>
      <c r="Q50" s="873"/>
      <c r="R50" s="873"/>
      <c r="S50" s="873"/>
      <c r="T50" s="873"/>
      <c r="U50" s="873"/>
      <c r="V50" s="873"/>
      <c r="W50" s="873"/>
      <c r="X50" s="873"/>
      <c r="Y50" s="873"/>
    </row>
    <row r="51" spans="1:25" ht="20.100000000000001" customHeight="1">
      <c r="B51" s="873"/>
      <c r="C51" s="873"/>
      <c r="D51" s="873"/>
      <c r="E51" s="873"/>
      <c r="F51" s="873"/>
      <c r="G51" s="873"/>
      <c r="H51" s="873"/>
      <c r="I51" s="873"/>
      <c r="J51" s="873"/>
      <c r="K51" s="873"/>
      <c r="L51" s="873"/>
      <c r="M51" s="873"/>
      <c r="N51" s="873"/>
      <c r="O51" s="873"/>
      <c r="P51" s="873"/>
      <c r="Q51" s="873"/>
      <c r="R51" s="873"/>
      <c r="S51" s="873"/>
      <c r="T51" s="873"/>
      <c r="U51" s="873"/>
      <c r="V51" s="873"/>
      <c r="W51" s="873"/>
      <c r="X51" s="873"/>
      <c r="Y51" s="873"/>
    </row>
    <row r="52" spans="1:25" ht="20.100000000000001" customHeight="1">
      <c r="B52" s="873"/>
      <c r="C52" s="873"/>
      <c r="D52" s="873"/>
      <c r="E52" s="873"/>
      <c r="F52" s="873"/>
      <c r="G52" s="873"/>
      <c r="H52" s="873"/>
      <c r="I52" s="873"/>
      <c r="J52" s="873"/>
      <c r="K52" s="873"/>
      <c r="L52" s="873"/>
      <c r="M52" s="873"/>
      <c r="N52" s="873"/>
      <c r="O52" s="873"/>
      <c r="P52" s="873"/>
      <c r="Q52" s="873"/>
      <c r="R52" s="873"/>
      <c r="S52" s="873"/>
      <c r="T52" s="873"/>
      <c r="U52" s="873"/>
      <c r="V52" s="873"/>
      <c r="W52" s="873"/>
      <c r="X52" s="873"/>
      <c r="Y52" s="873"/>
    </row>
    <row r="53" spans="1:25" ht="20.100000000000001" customHeight="1">
      <c r="B53" s="873"/>
      <c r="C53" s="873"/>
      <c r="D53" s="873"/>
      <c r="E53" s="873"/>
      <c r="F53" s="873"/>
      <c r="G53" s="873"/>
      <c r="H53" s="873"/>
      <c r="I53" s="873"/>
      <c r="J53" s="873"/>
      <c r="K53" s="873"/>
      <c r="L53" s="873"/>
      <c r="M53" s="873"/>
      <c r="N53" s="873"/>
      <c r="O53" s="873"/>
      <c r="P53" s="873"/>
      <c r="Q53" s="873"/>
      <c r="R53" s="873"/>
      <c r="S53" s="873"/>
      <c r="T53" s="873"/>
      <c r="U53" s="873"/>
      <c r="V53" s="873"/>
      <c r="W53" s="873"/>
      <c r="X53" s="873"/>
      <c r="Y53" s="873"/>
    </row>
    <row r="54" spans="1:25" ht="20.100000000000001" customHeight="1">
      <c r="B54" s="873"/>
      <c r="C54" s="873"/>
      <c r="D54" s="873"/>
      <c r="E54" s="873"/>
      <c r="F54" s="873"/>
      <c r="G54" s="873"/>
      <c r="H54" s="873"/>
      <c r="I54" s="873"/>
      <c r="J54" s="873"/>
      <c r="K54" s="873"/>
      <c r="L54" s="873"/>
      <c r="M54" s="873"/>
      <c r="N54" s="873"/>
      <c r="O54" s="873"/>
      <c r="P54" s="873"/>
      <c r="Q54" s="873"/>
      <c r="R54" s="873"/>
      <c r="S54" s="873"/>
      <c r="T54" s="873"/>
      <c r="U54" s="873"/>
      <c r="V54" s="873"/>
      <c r="W54" s="873"/>
      <c r="X54" s="873"/>
      <c r="Y54" s="873"/>
    </row>
    <row r="55" spans="1:25" ht="40.5" customHeight="1">
      <c r="B55" s="873"/>
      <c r="C55" s="873"/>
      <c r="D55" s="873"/>
      <c r="E55" s="873"/>
      <c r="F55" s="873"/>
      <c r="G55" s="873"/>
      <c r="H55" s="873"/>
      <c r="I55" s="873"/>
      <c r="J55" s="873"/>
      <c r="K55" s="873"/>
      <c r="L55" s="873"/>
      <c r="M55" s="873"/>
      <c r="N55" s="873"/>
      <c r="O55" s="873"/>
      <c r="P55" s="873"/>
      <c r="Q55" s="873"/>
      <c r="R55" s="873"/>
      <c r="S55" s="873"/>
      <c r="T55" s="873"/>
      <c r="U55" s="873"/>
      <c r="V55" s="873"/>
      <c r="W55" s="873"/>
      <c r="X55" s="873"/>
      <c r="Y55" s="873"/>
    </row>
    <row r="56" spans="1:25" ht="19.5" customHeight="1">
      <c r="B56" s="220"/>
      <c r="C56" s="220"/>
      <c r="D56" s="220"/>
      <c r="E56" s="220"/>
      <c r="F56" s="220"/>
      <c r="G56" s="220"/>
      <c r="H56" s="220"/>
      <c r="I56" s="220"/>
      <c r="J56" s="220"/>
      <c r="K56" s="220"/>
      <c r="L56" s="220"/>
      <c r="M56" s="220"/>
      <c r="N56" s="220"/>
      <c r="O56" s="220"/>
      <c r="P56" s="220"/>
      <c r="Q56" s="220"/>
      <c r="R56" s="220"/>
      <c r="S56" s="220"/>
      <c r="T56" s="220"/>
      <c r="U56" s="220"/>
      <c r="V56" s="220"/>
      <c r="W56" s="220"/>
      <c r="X56" s="220"/>
      <c r="Y56" s="220"/>
    </row>
    <row r="57" spans="1:25" ht="20.100000000000001" customHeight="1">
      <c r="B57" s="767" t="s">
        <v>1280</v>
      </c>
      <c r="C57" s="767"/>
      <c r="D57" s="767"/>
      <c r="E57" s="767"/>
      <c r="F57" s="767"/>
      <c r="G57" s="767"/>
      <c r="H57" s="768" t="s">
        <v>367</v>
      </c>
      <c r="I57" s="768"/>
      <c r="J57" s="768"/>
      <c r="K57" s="768"/>
      <c r="L57" s="768"/>
      <c r="M57" s="768"/>
      <c r="N57" s="768"/>
      <c r="O57" s="768"/>
      <c r="P57" s="768"/>
      <c r="Q57" s="768"/>
      <c r="R57" s="765" t="s">
        <v>1281</v>
      </c>
      <c r="S57" s="765"/>
      <c r="T57" s="770" t="s">
        <v>574</v>
      </c>
      <c r="U57" s="770"/>
      <c r="V57" s="770"/>
      <c r="W57" s="770"/>
      <c r="X57" s="770"/>
      <c r="Y57" s="770"/>
    </row>
    <row r="58" spans="1:25" ht="20.100000000000001" customHeight="1">
      <c r="A58" s="85"/>
      <c r="B58" s="85" t="s">
        <v>1282</v>
      </c>
      <c r="C58" s="770">
        <v>12</v>
      </c>
      <c r="D58" s="770"/>
      <c r="E58" s="85" t="s">
        <v>1283</v>
      </c>
      <c r="F58" s="771" t="s">
        <v>657</v>
      </c>
      <c r="G58" s="771"/>
      <c r="H58" s="771"/>
      <c r="I58" s="85" t="s">
        <v>1282</v>
      </c>
      <c r="J58" s="772">
        <v>2019</v>
      </c>
      <c r="K58" s="772"/>
      <c r="L58" s="218"/>
      <c r="M58" s="765"/>
      <c r="N58" s="765"/>
      <c r="O58" s="765"/>
    </row>
    <row r="59" spans="1:25" ht="20.100000000000001" customHeight="1">
      <c r="M59" s="765" t="s">
        <v>1284</v>
      </c>
      <c r="N59" s="765"/>
      <c r="O59" s="765"/>
      <c r="P59" s="370"/>
      <c r="Q59" s="370"/>
      <c r="R59" s="370"/>
      <c r="S59" s="370"/>
      <c r="T59" s="370"/>
      <c r="U59" s="370"/>
      <c r="V59" s="370"/>
      <c r="W59" s="370"/>
      <c r="X59" s="370"/>
      <c r="Y59" s="370"/>
    </row>
    <row r="60" spans="1:25" ht="20.100000000000001" customHeight="1">
      <c r="L60" s="765"/>
      <c r="M60" s="765"/>
      <c r="N60" s="765"/>
      <c r="O60" s="765"/>
    </row>
    <row r="61" spans="1:25" ht="20.100000000000001" customHeight="1">
      <c r="L61" s="765" t="s">
        <v>1400</v>
      </c>
      <c r="M61" s="765"/>
      <c r="N61" s="765"/>
      <c r="O61" s="765"/>
      <c r="P61" s="370"/>
      <c r="Q61" s="370"/>
      <c r="R61" s="370"/>
      <c r="S61" s="370"/>
      <c r="T61" s="370"/>
      <c r="U61" s="370"/>
      <c r="V61" s="370"/>
      <c r="W61" s="370"/>
      <c r="X61" s="370"/>
      <c r="Y61" s="370"/>
    </row>
    <row r="62" spans="1:25" ht="20.100000000000001" customHeight="1">
      <c r="B62" s="870" t="s">
        <v>1401</v>
      </c>
      <c r="C62" s="871"/>
      <c r="D62" s="871"/>
      <c r="E62" s="871"/>
      <c r="F62" s="871"/>
      <c r="G62" s="871"/>
      <c r="H62" s="871"/>
      <c r="I62" s="871"/>
      <c r="J62" s="871"/>
      <c r="K62" s="871"/>
      <c r="L62" s="871"/>
      <c r="M62" s="871"/>
      <c r="N62" s="871"/>
      <c r="O62" s="871"/>
      <c r="P62" s="871"/>
      <c r="Q62" s="871"/>
      <c r="R62" s="871"/>
      <c r="S62" s="871"/>
      <c r="T62" s="871"/>
      <c r="U62" s="871"/>
      <c r="V62" s="871"/>
      <c r="W62" s="871"/>
      <c r="X62" s="871"/>
      <c r="Y62" s="871"/>
    </row>
    <row r="63" spans="1:25" ht="20.100000000000001" customHeight="1">
      <c r="B63" s="871"/>
      <c r="C63" s="871"/>
      <c r="D63" s="871"/>
      <c r="E63" s="871"/>
      <c r="F63" s="871"/>
      <c r="G63" s="871"/>
      <c r="H63" s="871"/>
      <c r="I63" s="871"/>
      <c r="J63" s="871"/>
      <c r="K63" s="871"/>
      <c r="L63" s="871"/>
      <c r="M63" s="871"/>
      <c r="N63" s="871"/>
      <c r="O63" s="871"/>
      <c r="P63" s="871"/>
      <c r="Q63" s="871"/>
      <c r="R63" s="871"/>
      <c r="S63" s="871"/>
      <c r="T63" s="871"/>
      <c r="U63" s="871"/>
      <c r="V63" s="871"/>
      <c r="W63" s="871"/>
      <c r="X63" s="871"/>
      <c r="Y63" s="871"/>
    </row>
    <row r="64" spans="1:25" ht="20.100000000000001" customHeight="1">
      <c r="B64" s="871"/>
      <c r="C64" s="871"/>
      <c r="D64" s="871"/>
      <c r="E64" s="871"/>
      <c r="F64" s="871"/>
      <c r="G64" s="871"/>
      <c r="H64" s="871"/>
      <c r="I64" s="871"/>
      <c r="J64" s="871"/>
      <c r="K64" s="871"/>
      <c r="L64" s="871"/>
      <c r="M64" s="871"/>
      <c r="N64" s="871"/>
      <c r="O64" s="871"/>
      <c r="P64" s="871"/>
      <c r="Q64" s="871"/>
      <c r="R64" s="871"/>
      <c r="S64" s="871"/>
      <c r="T64" s="871"/>
      <c r="U64" s="871"/>
      <c r="V64" s="871"/>
      <c r="W64" s="871"/>
      <c r="X64" s="871"/>
      <c r="Y64" s="871"/>
    </row>
    <row r="65" spans="2:25" ht="20.100000000000001" customHeight="1">
      <c r="B65" s="871"/>
      <c r="C65" s="871"/>
      <c r="D65" s="871"/>
      <c r="E65" s="871"/>
      <c r="F65" s="871"/>
      <c r="G65" s="871"/>
      <c r="H65" s="871"/>
      <c r="I65" s="871"/>
      <c r="J65" s="871"/>
      <c r="K65" s="871"/>
      <c r="L65" s="871"/>
      <c r="M65" s="871"/>
      <c r="N65" s="871"/>
      <c r="O65" s="871"/>
      <c r="P65" s="871"/>
      <c r="Q65" s="871"/>
      <c r="R65" s="871"/>
      <c r="S65" s="871"/>
      <c r="T65" s="871"/>
      <c r="U65" s="871"/>
      <c r="V65" s="871"/>
      <c r="W65" s="871"/>
      <c r="X65" s="871"/>
      <c r="Y65" s="871"/>
    </row>
    <row r="66" spans="2:25" ht="20.100000000000001" customHeight="1">
      <c r="B66" s="871"/>
      <c r="C66" s="871"/>
      <c r="D66" s="871"/>
      <c r="E66" s="871"/>
      <c r="F66" s="871"/>
      <c r="G66" s="871"/>
      <c r="H66" s="871"/>
      <c r="I66" s="871"/>
      <c r="J66" s="871"/>
      <c r="K66" s="871"/>
      <c r="L66" s="871"/>
      <c r="M66" s="871"/>
      <c r="N66" s="871"/>
      <c r="O66" s="871"/>
      <c r="P66" s="871"/>
      <c r="Q66" s="871"/>
      <c r="R66" s="871"/>
      <c r="S66" s="871"/>
      <c r="T66" s="871"/>
      <c r="U66" s="871"/>
      <c r="V66" s="871"/>
      <c r="W66" s="871"/>
      <c r="X66" s="871"/>
      <c r="Y66" s="871"/>
    </row>
  </sheetData>
  <mergeCells count="41">
    <mergeCell ref="H12:Y12"/>
    <mergeCell ref="B2:Y3"/>
    <mergeCell ref="C4:L4"/>
    <mergeCell ref="Q4:R4"/>
    <mergeCell ref="S4:Y4"/>
    <mergeCell ref="B5:C5"/>
    <mergeCell ref="D5:L5"/>
    <mergeCell ref="M5:O5"/>
    <mergeCell ref="P5:Y5"/>
    <mergeCell ref="E6:Y6"/>
    <mergeCell ref="B7:G7"/>
    <mergeCell ref="H7:Y7"/>
    <mergeCell ref="B9:Y9"/>
    <mergeCell ref="B11:Y11"/>
    <mergeCell ref="C40:Y40"/>
    <mergeCell ref="H13:Y13"/>
    <mergeCell ref="G14:Y14"/>
    <mergeCell ref="B15:Y30"/>
    <mergeCell ref="C31:Y31"/>
    <mergeCell ref="C32:Y32"/>
    <mergeCell ref="B33:B34"/>
    <mergeCell ref="C33:Y34"/>
    <mergeCell ref="B35:Y35"/>
    <mergeCell ref="C36:Y36"/>
    <mergeCell ref="C37:Y37"/>
    <mergeCell ref="C38:Y38"/>
    <mergeCell ref="C39:Y39"/>
    <mergeCell ref="C41:Y41"/>
    <mergeCell ref="B43:Y55"/>
    <mergeCell ref="B57:G57"/>
    <mergeCell ref="H57:Q57"/>
    <mergeCell ref="R57:S57"/>
    <mergeCell ref="T57:Y57"/>
    <mergeCell ref="L61:O61"/>
    <mergeCell ref="B62:Y66"/>
    <mergeCell ref="C58:D58"/>
    <mergeCell ref="F58:H58"/>
    <mergeCell ref="J58:K58"/>
    <mergeCell ref="M58:O58"/>
    <mergeCell ref="M59:O59"/>
    <mergeCell ref="L60:O60"/>
  </mergeCells>
  <printOptions horizontalCentered="1" verticalCentered="1"/>
  <pageMargins left="3.937007874015748E-2" right="0" top="0.55118110236220474" bottom="0.55118110236220474" header="0.31496062992125984" footer="0.31496062992125984"/>
  <pageSetup orientation="portrait" r:id="rId1"/>
  <headerFooter>
    <oddHeader>&amp;L&amp;P</oddHeader>
  </headerFooter>
  <drawing r:id="rId2"/>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1600-000000000000}">
          <x14:formula1>
            <xm:f>PARÁMETROS!$B$3:$B$5</xm:f>
          </x14:formula1>
          <xm:sqref>B31:B34 B36:B41</xm:sqref>
        </x14:dataValidation>
        <x14:dataValidation type="list" allowBlank="1" showInputMessage="1" showErrorMessage="1" xr:uid="{00000000-0002-0000-1600-000001000000}">
          <x14:formula1>
            <xm:f>PARÁMETROS!$F$59:$F$70</xm:f>
          </x14:formula1>
          <xm:sqref>F58:H58</xm:sqref>
        </x14:dataValidation>
        <x14:dataValidation type="list" allowBlank="1" showInputMessage="1" showErrorMessage="1" xr:uid="{00000000-0002-0000-1600-000002000000}">
          <x14:formula1>
            <xm:f>PARÁMETROS!$F$11:$F$35</xm:f>
          </x14:formula1>
          <xm:sqref>T57:Y57</xm:sqref>
        </x14:dataValidation>
        <x14:dataValidation type="list" allowBlank="1" showInputMessage="1" showErrorMessage="1" xr:uid="{00000000-0002-0000-1600-000003000000}">
          <x14:formula1>
            <xm:f>PARÁMETROS!$F$73:$F$88</xm:f>
          </x14:formula1>
          <xm:sqref>J58:K58</xm:sqref>
        </x14:dataValidation>
        <x14:dataValidation type="list" allowBlank="1" showInputMessage="1" showErrorMessage="1" xr:uid="{00000000-0002-0000-1600-000004000000}">
          <x14:formula1>
            <xm:f>PARÁMETROS!$D$129:$D$130</xm:f>
          </x14:formula1>
          <xm:sqref>G14:Y14</xm:sqref>
        </x14:dataValidation>
        <x14:dataValidation type="list" allowBlank="1" showInputMessage="1" showErrorMessage="1" xr:uid="{00000000-0002-0000-1600-000005000000}">
          <x14:formula1>
            <xm:f>PARÁMETROS!$G$59:$G$89</xm:f>
          </x14:formula1>
          <xm:sqref>C58:D58</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1:D145"/>
  <sheetViews>
    <sheetView topLeftCell="A127" workbookViewId="0">
      <selection activeCell="B1" sqref="B1:AD1"/>
    </sheetView>
  </sheetViews>
  <sheetFormatPr baseColWidth="10" defaultColWidth="11.42578125" defaultRowHeight="12.75"/>
  <cols>
    <col min="2" max="2" width="70.42578125" customWidth="1"/>
    <col min="3" max="3" width="10.5703125" bestFit="1" customWidth="1"/>
  </cols>
  <sheetData>
    <row r="1" spans="2:4" ht="13.5" thickBot="1"/>
    <row r="2" spans="2:4" ht="63.75" thickBot="1">
      <c r="B2" s="60" t="s">
        <v>528</v>
      </c>
      <c r="C2" s="61" t="s">
        <v>529</v>
      </c>
      <c r="D2" s="13" t="s">
        <v>530</v>
      </c>
    </row>
    <row r="3" spans="2:4" ht="15.75">
      <c r="B3" s="49" t="s">
        <v>1750</v>
      </c>
      <c r="C3" s="18">
        <v>7511</v>
      </c>
      <c r="D3" s="18" t="s">
        <v>735</v>
      </c>
    </row>
    <row r="4" spans="2:4" ht="15.75">
      <c r="B4" s="23" t="s">
        <v>1751</v>
      </c>
      <c r="C4" s="25" t="s">
        <v>1752</v>
      </c>
      <c r="D4" s="18" t="s">
        <v>735</v>
      </c>
    </row>
    <row r="5" spans="2:4" ht="31.5">
      <c r="B5" s="50" t="s">
        <v>1753</v>
      </c>
      <c r="C5" s="18">
        <v>7020</v>
      </c>
      <c r="D5" s="18" t="s">
        <v>735</v>
      </c>
    </row>
    <row r="6" spans="2:4" ht="15.75">
      <c r="B6" s="23" t="s">
        <v>1754</v>
      </c>
      <c r="C6" s="18">
        <v>7499</v>
      </c>
      <c r="D6" s="18" t="s">
        <v>735</v>
      </c>
    </row>
    <row r="7" spans="2:4" ht="15.75">
      <c r="B7" s="23" t="s">
        <v>1755</v>
      </c>
      <c r="C7" s="18" t="s">
        <v>1756</v>
      </c>
      <c r="D7" s="18" t="s">
        <v>735</v>
      </c>
    </row>
    <row r="8" spans="2:4" ht="15.75">
      <c r="B8" s="23" t="s">
        <v>1757</v>
      </c>
      <c r="C8" s="18">
        <v>7491</v>
      </c>
      <c r="D8" s="18" t="s">
        <v>735</v>
      </c>
    </row>
    <row r="9" spans="2:4" ht="15.75">
      <c r="B9" s="23" t="s">
        <v>1758</v>
      </c>
      <c r="C9" s="25">
        <v>9220</v>
      </c>
      <c r="D9" s="18" t="s">
        <v>735</v>
      </c>
    </row>
    <row r="10" spans="2:4" ht="15.75">
      <c r="B10" s="36" t="s">
        <v>1759</v>
      </c>
      <c r="C10" s="18">
        <v>6304</v>
      </c>
      <c r="D10" s="18" t="s">
        <v>735</v>
      </c>
    </row>
    <row r="11" spans="2:4" ht="78.75">
      <c r="B11" s="23" t="s">
        <v>1760</v>
      </c>
      <c r="C11" s="18">
        <v>7421</v>
      </c>
      <c r="D11" s="18" t="s">
        <v>735</v>
      </c>
    </row>
    <row r="12" spans="2:4" ht="15.75">
      <c r="B12" s="36" t="s">
        <v>1761</v>
      </c>
      <c r="C12" s="18">
        <v>9111</v>
      </c>
      <c r="D12" s="18" t="s">
        <v>735</v>
      </c>
    </row>
    <row r="13" spans="2:4" ht="15.75">
      <c r="B13" s="36" t="s">
        <v>1762</v>
      </c>
      <c r="C13" s="18">
        <v>9112</v>
      </c>
      <c r="D13" s="18" t="s">
        <v>735</v>
      </c>
    </row>
    <row r="14" spans="2:4" ht="15.75">
      <c r="B14" s="36" t="s">
        <v>1763</v>
      </c>
      <c r="C14" s="18">
        <v>9231</v>
      </c>
      <c r="D14" s="18" t="s">
        <v>735</v>
      </c>
    </row>
    <row r="15" spans="2:4" ht="15.75">
      <c r="B15" s="23" t="s">
        <v>1764</v>
      </c>
      <c r="C15" s="18">
        <v>7499</v>
      </c>
      <c r="D15" s="18" t="s">
        <v>735</v>
      </c>
    </row>
    <row r="16" spans="2:4" ht="15.75">
      <c r="B16" s="23" t="s">
        <v>1765</v>
      </c>
      <c r="C16" s="25">
        <v>7414</v>
      </c>
      <c r="D16" s="25" t="s">
        <v>735</v>
      </c>
    </row>
    <row r="17" spans="2:4" ht="31.5">
      <c r="B17" s="23" t="s">
        <v>1766</v>
      </c>
      <c r="C17" s="18" t="s">
        <v>1767</v>
      </c>
      <c r="D17" s="18" t="s">
        <v>735</v>
      </c>
    </row>
    <row r="18" spans="2:4" ht="31.5">
      <c r="B18" s="51" t="s">
        <v>1768</v>
      </c>
      <c r="C18" s="18">
        <v>7412</v>
      </c>
      <c r="D18" s="18" t="s">
        <v>735</v>
      </c>
    </row>
    <row r="19" spans="2:4" ht="31.5">
      <c r="B19" s="23" t="s">
        <v>1769</v>
      </c>
      <c r="C19" s="18" t="s">
        <v>1770</v>
      </c>
      <c r="D19" s="18" t="s">
        <v>735</v>
      </c>
    </row>
    <row r="20" spans="2:4" ht="15.75">
      <c r="B20" s="23" t="s">
        <v>1771</v>
      </c>
      <c r="C20" s="18">
        <v>7494</v>
      </c>
      <c r="D20" s="18" t="s">
        <v>735</v>
      </c>
    </row>
    <row r="21" spans="2:4" ht="15.75">
      <c r="B21" s="23" t="s">
        <v>1772</v>
      </c>
      <c r="C21" s="18">
        <v>7492</v>
      </c>
      <c r="D21" s="18" t="s">
        <v>735</v>
      </c>
    </row>
    <row r="22" spans="2:4" ht="31.5">
      <c r="B22" s="49" t="s">
        <v>1773</v>
      </c>
      <c r="C22" s="18">
        <v>7523</v>
      </c>
      <c r="D22" s="18" t="s">
        <v>735</v>
      </c>
    </row>
    <row r="23" spans="2:4" ht="15.75">
      <c r="B23" s="23" t="s">
        <v>1774</v>
      </c>
      <c r="C23" s="25" t="s">
        <v>1775</v>
      </c>
      <c r="D23" s="18" t="s">
        <v>735</v>
      </c>
    </row>
    <row r="24" spans="2:4" ht="15.75">
      <c r="B24" s="36" t="s">
        <v>1776</v>
      </c>
      <c r="C24" s="18" t="s">
        <v>1777</v>
      </c>
      <c r="D24" s="18" t="s">
        <v>735</v>
      </c>
    </row>
    <row r="25" spans="2:4" ht="15.75">
      <c r="B25" s="52" t="s">
        <v>1778</v>
      </c>
      <c r="C25" s="25" t="s">
        <v>1775</v>
      </c>
      <c r="D25" s="25" t="s">
        <v>735</v>
      </c>
    </row>
    <row r="26" spans="2:4" ht="15.75">
      <c r="B26" s="36" t="s">
        <v>1779</v>
      </c>
      <c r="C26" s="18">
        <v>9191</v>
      </c>
      <c r="D26" s="18" t="s">
        <v>735</v>
      </c>
    </row>
    <row r="27" spans="2:4" ht="15.75">
      <c r="B27" s="53" t="s">
        <v>1780</v>
      </c>
      <c r="C27" s="18">
        <v>9191</v>
      </c>
      <c r="D27" s="18" t="s">
        <v>735</v>
      </c>
    </row>
    <row r="28" spans="2:4" ht="15.75">
      <c r="B28" s="49" t="s">
        <v>1781</v>
      </c>
      <c r="C28" s="18" t="s">
        <v>1775</v>
      </c>
      <c r="D28" s="18" t="s">
        <v>735</v>
      </c>
    </row>
    <row r="29" spans="2:4" ht="31.5">
      <c r="B29" s="23" t="s">
        <v>1782</v>
      </c>
      <c r="C29" s="18">
        <v>7210</v>
      </c>
      <c r="D29" s="18" t="s">
        <v>735</v>
      </c>
    </row>
    <row r="30" spans="2:4" ht="15.75">
      <c r="B30" s="23" t="s">
        <v>1783</v>
      </c>
      <c r="C30" s="18">
        <v>7492</v>
      </c>
      <c r="D30" s="18" t="s">
        <v>735</v>
      </c>
    </row>
    <row r="31" spans="2:4" ht="31.5">
      <c r="B31" s="23" t="s">
        <v>1784</v>
      </c>
      <c r="C31" s="18">
        <v>7493</v>
      </c>
      <c r="D31" s="18" t="s">
        <v>735</v>
      </c>
    </row>
    <row r="32" spans="2:4" ht="15.75">
      <c r="B32" s="23" t="s">
        <v>1785</v>
      </c>
      <c r="C32" s="18">
        <v>5260</v>
      </c>
      <c r="D32" s="18" t="s">
        <v>735</v>
      </c>
    </row>
    <row r="33" spans="2:4" ht="15.75">
      <c r="B33" s="51" t="s">
        <v>1786</v>
      </c>
      <c r="C33" s="18">
        <v>9120</v>
      </c>
      <c r="D33" s="18" t="s">
        <v>735</v>
      </c>
    </row>
    <row r="34" spans="2:4" ht="15.75">
      <c r="B34" s="23" t="s">
        <v>1787</v>
      </c>
      <c r="C34" s="25">
        <v>7499</v>
      </c>
      <c r="D34" s="18" t="s">
        <v>735</v>
      </c>
    </row>
    <row r="35" spans="2:4" ht="15.75">
      <c r="B35" s="23" t="s">
        <v>1788</v>
      </c>
      <c r="C35" s="25" t="s">
        <v>1789</v>
      </c>
      <c r="D35" s="18" t="s">
        <v>735</v>
      </c>
    </row>
    <row r="36" spans="2:4" ht="15.75">
      <c r="B36" s="23" t="s">
        <v>1790</v>
      </c>
      <c r="C36" s="25" t="s">
        <v>1789</v>
      </c>
      <c r="D36" s="18" t="s">
        <v>735</v>
      </c>
    </row>
    <row r="37" spans="2:4" ht="15.75">
      <c r="B37" s="23" t="s">
        <v>1791</v>
      </c>
      <c r="C37" s="18">
        <v>7499</v>
      </c>
      <c r="D37" s="18" t="s">
        <v>735</v>
      </c>
    </row>
    <row r="38" spans="2:4" ht="31.5">
      <c r="B38" s="36" t="s">
        <v>1792</v>
      </c>
      <c r="C38" s="18">
        <v>7010</v>
      </c>
      <c r="D38" s="18" t="s">
        <v>735</v>
      </c>
    </row>
    <row r="39" spans="2:4" ht="31.5">
      <c r="B39" s="23" t="s">
        <v>1793</v>
      </c>
      <c r="C39" s="18">
        <v>7010</v>
      </c>
      <c r="D39" s="18" t="s">
        <v>735</v>
      </c>
    </row>
    <row r="40" spans="2:4" ht="15.75">
      <c r="B40" s="54" t="s">
        <v>1794</v>
      </c>
      <c r="C40" s="18">
        <v>7411</v>
      </c>
      <c r="D40" s="18" t="s">
        <v>735</v>
      </c>
    </row>
    <row r="41" spans="2:4" ht="15.75">
      <c r="B41" s="23" t="s">
        <v>1795</v>
      </c>
      <c r="C41" s="25" t="s">
        <v>1775</v>
      </c>
      <c r="D41" s="18" t="s">
        <v>735</v>
      </c>
    </row>
    <row r="42" spans="2:4" ht="15.75">
      <c r="B42" s="23" t="s">
        <v>1796</v>
      </c>
      <c r="C42" s="18">
        <v>6711</v>
      </c>
      <c r="D42" s="18" t="s">
        <v>735</v>
      </c>
    </row>
    <row r="43" spans="2:4" ht="15.75">
      <c r="B43" s="53" t="s">
        <v>1797</v>
      </c>
      <c r="C43" s="25">
        <v>7130</v>
      </c>
      <c r="D43" s="18" t="s">
        <v>735</v>
      </c>
    </row>
    <row r="44" spans="2:4" ht="31.5">
      <c r="B44" s="23" t="s">
        <v>1798</v>
      </c>
      <c r="C44" s="18">
        <v>7130</v>
      </c>
      <c r="D44" s="18" t="s">
        <v>735</v>
      </c>
    </row>
    <row r="45" spans="2:4" ht="31.5">
      <c r="B45" s="23" t="s">
        <v>1799</v>
      </c>
      <c r="C45" s="18">
        <v>9212</v>
      </c>
      <c r="D45" s="18" t="s">
        <v>735</v>
      </c>
    </row>
    <row r="46" spans="2:4" ht="15.75">
      <c r="B46" s="23" t="s">
        <v>1800</v>
      </c>
      <c r="C46" s="18">
        <v>7111</v>
      </c>
      <c r="D46" s="18" t="s">
        <v>735</v>
      </c>
    </row>
    <row r="47" spans="2:4" ht="15.75">
      <c r="B47" s="23" t="s">
        <v>1801</v>
      </c>
      <c r="C47" s="18">
        <v>8519</v>
      </c>
      <c r="D47" s="18" t="s">
        <v>735</v>
      </c>
    </row>
    <row r="48" spans="2:4" ht="15.75">
      <c r="B48" s="23" t="s">
        <v>1802</v>
      </c>
      <c r="C48" s="18">
        <v>8519</v>
      </c>
      <c r="D48" s="18" t="s">
        <v>735</v>
      </c>
    </row>
    <row r="49" spans="2:4" ht="15.75">
      <c r="B49" s="23" t="s">
        <v>1803</v>
      </c>
      <c r="C49" s="18">
        <v>4520</v>
      </c>
      <c r="D49" s="18" t="s">
        <v>735</v>
      </c>
    </row>
    <row r="50" spans="2:4" ht="15.75">
      <c r="B50" s="23" t="s">
        <v>1804</v>
      </c>
      <c r="C50" s="18">
        <v>4520</v>
      </c>
      <c r="D50" s="18" t="s">
        <v>735</v>
      </c>
    </row>
    <row r="51" spans="2:4" ht="15.75">
      <c r="B51" s="23" t="s">
        <v>1805</v>
      </c>
      <c r="C51" s="18">
        <v>4520</v>
      </c>
      <c r="D51" s="18" t="s">
        <v>735</v>
      </c>
    </row>
    <row r="52" spans="2:4" ht="15.75">
      <c r="B52" s="23" t="s">
        <v>1806</v>
      </c>
      <c r="C52" s="18">
        <v>4520</v>
      </c>
      <c r="D52" s="18" t="s">
        <v>735</v>
      </c>
    </row>
    <row r="53" spans="2:4" ht="31.5">
      <c r="B53" s="23" t="s">
        <v>1807</v>
      </c>
      <c r="C53" s="18">
        <v>6712</v>
      </c>
      <c r="D53" s="18" t="s">
        <v>735</v>
      </c>
    </row>
    <row r="54" spans="2:4" ht="15.75">
      <c r="B54" s="36" t="s">
        <v>1808</v>
      </c>
      <c r="C54" s="18">
        <v>4520</v>
      </c>
      <c r="D54" s="18" t="s">
        <v>735</v>
      </c>
    </row>
    <row r="55" spans="2:4" ht="15.75">
      <c r="B55" s="55" t="s">
        <v>1809</v>
      </c>
      <c r="C55" s="18">
        <v>2211</v>
      </c>
      <c r="D55" s="18" t="s">
        <v>735</v>
      </c>
    </row>
    <row r="56" spans="2:4" ht="15.75">
      <c r="B56" s="23" t="s">
        <v>1810</v>
      </c>
      <c r="C56" s="18">
        <v>2211</v>
      </c>
      <c r="D56" s="18" t="s">
        <v>735</v>
      </c>
    </row>
    <row r="57" spans="2:4" ht="15.75">
      <c r="B57" s="23" t="s">
        <v>1811</v>
      </c>
      <c r="C57" s="18">
        <v>2212</v>
      </c>
      <c r="D57" s="18" t="s">
        <v>735</v>
      </c>
    </row>
    <row r="58" spans="2:4" ht="15.75">
      <c r="B58" s="54" t="s">
        <v>1812</v>
      </c>
      <c r="C58" s="18">
        <v>7220</v>
      </c>
      <c r="D58" s="18" t="s">
        <v>735</v>
      </c>
    </row>
    <row r="59" spans="2:4" ht="31.5">
      <c r="B59" s="23" t="s">
        <v>1813</v>
      </c>
      <c r="C59" s="18">
        <v>8519</v>
      </c>
      <c r="D59" s="18" t="s">
        <v>735</v>
      </c>
    </row>
    <row r="60" spans="2:4" ht="15.75">
      <c r="B60" s="23" t="s">
        <v>1814</v>
      </c>
      <c r="C60" s="18">
        <v>8519</v>
      </c>
      <c r="D60" s="18" t="s">
        <v>735</v>
      </c>
    </row>
    <row r="61" spans="2:4" ht="31.5">
      <c r="B61" s="23" t="s">
        <v>1815</v>
      </c>
      <c r="C61" s="18">
        <v>8512</v>
      </c>
      <c r="D61" s="18" t="s">
        <v>735</v>
      </c>
    </row>
    <row r="62" spans="2:4" ht="31.5">
      <c r="B62" s="49" t="s">
        <v>1816</v>
      </c>
      <c r="C62" s="18">
        <v>8519</v>
      </c>
      <c r="D62" s="18" t="s">
        <v>735</v>
      </c>
    </row>
    <row r="63" spans="2:4" ht="31.5">
      <c r="B63" s="49" t="s">
        <v>1817</v>
      </c>
      <c r="C63" s="18">
        <v>8519</v>
      </c>
      <c r="D63" s="18" t="s">
        <v>735</v>
      </c>
    </row>
    <row r="64" spans="2:4" ht="47.25">
      <c r="B64" s="36" t="s">
        <v>1818</v>
      </c>
      <c r="C64" s="18" t="s">
        <v>1819</v>
      </c>
      <c r="D64" s="18" t="s">
        <v>735</v>
      </c>
    </row>
    <row r="65" spans="2:4" ht="15.75">
      <c r="B65" s="23" t="s">
        <v>1820</v>
      </c>
      <c r="C65" s="18">
        <v>8519</v>
      </c>
      <c r="D65" s="18" t="s">
        <v>735</v>
      </c>
    </row>
    <row r="66" spans="2:4" ht="15.75">
      <c r="B66" s="23" t="s">
        <v>1821</v>
      </c>
      <c r="C66" s="18">
        <v>8519</v>
      </c>
      <c r="D66" s="18" t="s">
        <v>735</v>
      </c>
    </row>
    <row r="67" spans="2:4" ht="31.5">
      <c r="B67" s="23" t="s">
        <v>1822</v>
      </c>
      <c r="C67" s="18" t="s">
        <v>1775</v>
      </c>
      <c r="D67" s="18" t="s">
        <v>735</v>
      </c>
    </row>
    <row r="68" spans="2:4" ht="31.5">
      <c r="B68" s="23" t="s">
        <v>1823</v>
      </c>
      <c r="C68" s="18" t="s">
        <v>1775</v>
      </c>
      <c r="D68" s="18" t="s">
        <v>735</v>
      </c>
    </row>
    <row r="69" spans="2:4" ht="15.75">
      <c r="B69" s="23" t="s">
        <v>1824</v>
      </c>
      <c r="C69" s="18">
        <v>7413</v>
      </c>
      <c r="D69" s="18" t="s">
        <v>735</v>
      </c>
    </row>
    <row r="70" spans="2:4" ht="15.75">
      <c r="B70" s="56" t="s">
        <v>1825</v>
      </c>
      <c r="C70" s="18"/>
      <c r="D70" s="16" t="s">
        <v>735</v>
      </c>
    </row>
    <row r="71" spans="2:4" ht="15.75">
      <c r="B71" s="23" t="s">
        <v>1826</v>
      </c>
      <c r="C71" s="18">
        <v>6602</v>
      </c>
      <c r="D71" s="18" t="s">
        <v>735</v>
      </c>
    </row>
    <row r="72" spans="2:4" ht="31.5">
      <c r="B72" s="23" t="s">
        <v>1827</v>
      </c>
      <c r="C72" s="18">
        <v>7499</v>
      </c>
      <c r="D72" s="18" t="s">
        <v>735</v>
      </c>
    </row>
    <row r="73" spans="2:4" ht="15.75">
      <c r="B73" s="23" t="s">
        <v>1828</v>
      </c>
      <c r="C73" s="18">
        <v>2813</v>
      </c>
      <c r="D73" s="18" t="s">
        <v>735</v>
      </c>
    </row>
    <row r="74" spans="2:4" ht="15.75">
      <c r="B74" s="36" t="s">
        <v>1829</v>
      </c>
      <c r="C74" s="18">
        <v>4530</v>
      </c>
      <c r="D74" s="18" t="s">
        <v>735</v>
      </c>
    </row>
    <row r="75" spans="2:4" ht="15.75">
      <c r="B75" s="36" t="s">
        <v>1830</v>
      </c>
      <c r="C75" s="18">
        <v>4530</v>
      </c>
      <c r="D75" s="18" t="s">
        <v>735</v>
      </c>
    </row>
    <row r="76" spans="2:4" ht="31.5">
      <c r="B76" s="23" t="s">
        <v>1831</v>
      </c>
      <c r="C76" s="25">
        <v>7310</v>
      </c>
      <c r="D76" s="25" t="s">
        <v>735</v>
      </c>
    </row>
    <row r="77" spans="2:4" ht="31.5">
      <c r="B77" s="23" t="s">
        <v>1832</v>
      </c>
      <c r="C77" s="18">
        <v>7320</v>
      </c>
      <c r="D77" s="18" t="s">
        <v>735</v>
      </c>
    </row>
    <row r="78" spans="2:4" ht="15.75">
      <c r="B78" s="36" t="s">
        <v>1833</v>
      </c>
      <c r="C78" s="18">
        <v>7493</v>
      </c>
      <c r="D78" s="18" t="s">
        <v>735</v>
      </c>
    </row>
    <row r="79" spans="2:4" ht="15.75">
      <c r="B79" s="23" t="s">
        <v>1834</v>
      </c>
      <c r="C79" s="18">
        <v>7499</v>
      </c>
      <c r="D79" s="18" t="s">
        <v>735</v>
      </c>
    </row>
    <row r="80" spans="2:4" ht="15.75">
      <c r="B80" s="23" t="s">
        <v>1835</v>
      </c>
      <c r="C80" s="18">
        <v>6303</v>
      </c>
      <c r="D80" s="18" t="s">
        <v>735</v>
      </c>
    </row>
    <row r="81" spans="2:4" ht="31.5">
      <c r="B81" s="23" t="s">
        <v>1836</v>
      </c>
      <c r="C81" s="18">
        <v>6303</v>
      </c>
      <c r="D81" s="18" t="s">
        <v>735</v>
      </c>
    </row>
    <row r="82" spans="2:4" ht="15.75">
      <c r="B82" s="23" t="s">
        <v>1837</v>
      </c>
      <c r="C82" s="18" t="s">
        <v>1775</v>
      </c>
      <c r="D82" s="18" t="s">
        <v>735</v>
      </c>
    </row>
    <row r="83" spans="2:4" ht="15.75">
      <c r="B83" s="55" t="s">
        <v>1838</v>
      </c>
      <c r="C83" s="18" t="s">
        <v>1839</v>
      </c>
      <c r="D83" s="18" t="s">
        <v>735</v>
      </c>
    </row>
    <row r="84" spans="2:4" ht="15.75">
      <c r="B84" s="49" t="s">
        <v>1840</v>
      </c>
      <c r="C84" s="18">
        <v>7499</v>
      </c>
      <c r="D84" s="18" t="s">
        <v>735</v>
      </c>
    </row>
    <row r="85" spans="2:4" ht="15.75">
      <c r="B85" s="23" t="s">
        <v>1841</v>
      </c>
      <c r="C85" s="25">
        <v>7499</v>
      </c>
      <c r="D85" s="18" t="s">
        <v>735</v>
      </c>
    </row>
    <row r="86" spans="2:4" ht="31.5">
      <c r="B86" s="23" t="s">
        <v>1842</v>
      </c>
      <c r="C86" s="18">
        <v>7210</v>
      </c>
      <c r="D86" s="18" t="s">
        <v>735</v>
      </c>
    </row>
    <row r="87" spans="2:4" ht="15.75">
      <c r="B87" s="23" t="s">
        <v>1843</v>
      </c>
      <c r="C87" s="25" t="s">
        <v>1789</v>
      </c>
      <c r="D87" s="18" t="s">
        <v>735</v>
      </c>
    </row>
    <row r="88" spans="2:4" ht="78.75">
      <c r="B88" s="23" t="s">
        <v>1844</v>
      </c>
      <c r="C88" s="18">
        <v>5219</v>
      </c>
      <c r="D88" s="18" t="s">
        <v>735</v>
      </c>
    </row>
    <row r="89" spans="2:4" ht="31.5">
      <c r="B89" s="23" t="s">
        <v>1845</v>
      </c>
      <c r="C89" s="18">
        <v>5251</v>
      </c>
      <c r="D89" s="18" t="s">
        <v>735</v>
      </c>
    </row>
    <row r="90" spans="2:4" ht="15.75">
      <c r="B90" s="54" t="s">
        <v>1846</v>
      </c>
      <c r="C90" s="18">
        <v>4520</v>
      </c>
      <c r="D90" s="18" t="s">
        <v>735</v>
      </c>
    </row>
    <row r="91" spans="2:4" ht="31.5">
      <c r="B91" s="57" t="s">
        <v>1847</v>
      </c>
      <c r="C91" s="18">
        <v>7499</v>
      </c>
      <c r="D91" s="18" t="s">
        <v>735</v>
      </c>
    </row>
    <row r="92" spans="2:4" ht="15.75">
      <c r="B92" s="23" t="s">
        <v>1848</v>
      </c>
      <c r="C92" s="18">
        <v>4530</v>
      </c>
      <c r="D92" s="18" t="s">
        <v>735</v>
      </c>
    </row>
    <row r="93" spans="2:4" ht="15.75">
      <c r="B93" s="23" t="s">
        <v>1849</v>
      </c>
      <c r="C93" s="18">
        <v>7513</v>
      </c>
      <c r="D93" s="18" t="s">
        <v>735</v>
      </c>
    </row>
    <row r="94" spans="2:4" ht="31.5">
      <c r="B94" s="23" t="s">
        <v>1850</v>
      </c>
      <c r="C94" s="18" t="s">
        <v>1851</v>
      </c>
      <c r="D94" s="18" t="s">
        <v>735</v>
      </c>
    </row>
    <row r="95" spans="2:4" ht="15.75">
      <c r="B95" s="23" t="s">
        <v>1852</v>
      </c>
      <c r="C95" s="25" t="s">
        <v>1853</v>
      </c>
      <c r="D95" s="25" t="s">
        <v>735</v>
      </c>
    </row>
    <row r="96" spans="2:4" ht="15.75">
      <c r="B96" s="36" t="s">
        <v>1854</v>
      </c>
      <c r="C96" s="18" t="s">
        <v>1855</v>
      </c>
      <c r="D96" s="18" t="s">
        <v>735</v>
      </c>
    </row>
    <row r="97" spans="2:4" ht="15.75">
      <c r="B97" s="23" t="s">
        <v>1856</v>
      </c>
      <c r="C97" s="25">
        <v>7230</v>
      </c>
      <c r="D97" s="25" t="s">
        <v>735</v>
      </c>
    </row>
    <row r="98" spans="2:4" ht="31.5">
      <c r="B98" s="54" t="s">
        <v>1857</v>
      </c>
      <c r="C98" s="18">
        <v>7230</v>
      </c>
      <c r="D98" s="18" t="s">
        <v>735</v>
      </c>
    </row>
    <row r="99" spans="2:4" ht="15.75">
      <c r="B99" s="23" t="s">
        <v>1858</v>
      </c>
      <c r="C99" s="18">
        <v>7430</v>
      </c>
      <c r="D99" s="18" t="s">
        <v>735</v>
      </c>
    </row>
    <row r="100" spans="2:4" ht="15.75">
      <c r="B100" s="36" t="s">
        <v>1859</v>
      </c>
      <c r="C100" s="18" t="s">
        <v>1775</v>
      </c>
      <c r="D100" s="18" t="s">
        <v>735</v>
      </c>
    </row>
    <row r="101" spans="2:4" ht="47.25">
      <c r="B101" s="49" t="s">
        <v>1860</v>
      </c>
      <c r="C101" s="18">
        <v>7512</v>
      </c>
      <c r="D101" s="18" t="s">
        <v>735</v>
      </c>
    </row>
    <row r="102" spans="2:4" ht="15.75">
      <c r="B102" s="49" t="s">
        <v>1861</v>
      </c>
      <c r="C102" s="18" t="s">
        <v>1775</v>
      </c>
      <c r="D102" s="18" t="s">
        <v>735</v>
      </c>
    </row>
    <row r="103" spans="2:4" ht="47.25">
      <c r="B103" s="36" t="s">
        <v>1862</v>
      </c>
      <c r="C103" s="18">
        <v>5260</v>
      </c>
      <c r="D103" s="18" t="s">
        <v>735</v>
      </c>
    </row>
    <row r="104" spans="2:4" ht="31.5">
      <c r="B104" s="36" t="s">
        <v>1863</v>
      </c>
      <c r="C104" s="18">
        <v>7250</v>
      </c>
      <c r="D104" s="18" t="s">
        <v>735</v>
      </c>
    </row>
    <row r="105" spans="2:4" ht="15.75">
      <c r="B105" s="36" t="s">
        <v>1864</v>
      </c>
      <c r="C105" s="18">
        <v>5260</v>
      </c>
      <c r="D105" s="18" t="s">
        <v>735</v>
      </c>
    </row>
    <row r="106" spans="2:4" ht="31.5">
      <c r="B106" s="36" t="s">
        <v>1865</v>
      </c>
      <c r="C106" s="18">
        <v>3220</v>
      </c>
      <c r="D106" s="18" t="s">
        <v>735</v>
      </c>
    </row>
    <row r="107" spans="2:4" ht="31.5">
      <c r="B107" s="36" t="s">
        <v>1866</v>
      </c>
      <c r="C107" s="18">
        <v>7250</v>
      </c>
      <c r="D107" s="18" t="s">
        <v>735</v>
      </c>
    </row>
    <row r="108" spans="2:4" ht="15.75">
      <c r="B108" s="36" t="s">
        <v>1867</v>
      </c>
      <c r="C108" s="18">
        <v>5260</v>
      </c>
      <c r="D108" s="18" t="s">
        <v>735</v>
      </c>
    </row>
    <row r="109" spans="2:4" ht="31.5">
      <c r="B109" s="36" t="s">
        <v>1868</v>
      </c>
      <c r="C109" s="18">
        <v>5260</v>
      </c>
      <c r="D109" s="18" t="s">
        <v>735</v>
      </c>
    </row>
    <row r="110" spans="2:4" ht="15.75">
      <c r="B110" s="58" t="s">
        <v>1869</v>
      </c>
      <c r="C110" s="18">
        <v>2230</v>
      </c>
      <c r="D110" s="16" t="s">
        <v>735</v>
      </c>
    </row>
    <row r="111" spans="2:4" ht="15.75">
      <c r="B111" s="23" t="s">
        <v>1870</v>
      </c>
      <c r="C111" s="18">
        <v>6601</v>
      </c>
      <c r="D111" s="18" t="s">
        <v>735</v>
      </c>
    </row>
    <row r="112" spans="2:4" ht="15.75">
      <c r="B112" s="36" t="s">
        <v>1871</v>
      </c>
      <c r="C112" s="18">
        <v>9303</v>
      </c>
      <c r="D112" s="18" t="s">
        <v>735</v>
      </c>
    </row>
    <row r="113" spans="2:4" ht="15.75">
      <c r="B113" s="36" t="s">
        <v>1872</v>
      </c>
      <c r="C113" s="18">
        <v>6511</v>
      </c>
      <c r="D113" s="18" t="s">
        <v>735</v>
      </c>
    </row>
    <row r="114" spans="2:4" ht="15.75">
      <c r="B114" s="36" t="s">
        <v>1873</v>
      </c>
      <c r="C114" s="18">
        <v>4530</v>
      </c>
      <c r="D114" s="18" t="s">
        <v>735</v>
      </c>
    </row>
    <row r="115" spans="2:4" ht="31.5">
      <c r="B115" s="23" t="s">
        <v>1874</v>
      </c>
      <c r="C115" s="18">
        <v>8519</v>
      </c>
      <c r="D115" s="18" t="s">
        <v>735</v>
      </c>
    </row>
    <row r="116" spans="2:4" ht="15.75">
      <c r="B116" s="23" t="s">
        <v>1875</v>
      </c>
      <c r="C116" s="18">
        <v>8519</v>
      </c>
      <c r="D116" s="18" t="s">
        <v>735</v>
      </c>
    </row>
    <row r="117" spans="2:4" ht="31.5">
      <c r="B117" s="54" t="s">
        <v>1876</v>
      </c>
      <c r="C117" s="18" t="s">
        <v>1775</v>
      </c>
      <c r="D117" s="18" t="s">
        <v>735</v>
      </c>
    </row>
    <row r="118" spans="2:4" ht="31.5">
      <c r="B118" s="23" t="s">
        <v>1877</v>
      </c>
      <c r="C118" s="18">
        <v>5152</v>
      </c>
      <c r="D118" s="18" t="s">
        <v>735</v>
      </c>
    </row>
    <row r="119" spans="2:4" ht="15.75">
      <c r="B119" s="59" t="s">
        <v>1878</v>
      </c>
      <c r="C119" s="18">
        <v>5139</v>
      </c>
      <c r="D119" s="18" t="s">
        <v>735</v>
      </c>
    </row>
    <row r="120" spans="2:4" ht="15.75">
      <c r="B120" s="23" t="s">
        <v>1879</v>
      </c>
      <c r="C120" s="18" t="s">
        <v>1880</v>
      </c>
      <c r="D120" s="18" t="s">
        <v>735</v>
      </c>
    </row>
    <row r="121" spans="2:4" ht="31.5">
      <c r="B121" s="23" t="s">
        <v>1881</v>
      </c>
      <c r="C121" s="18">
        <v>5151</v>
      </c>
      <c r="D121" s="18" t="s">
        <v>735</v>
      </c>
    </row>
    <row r="122" spans="2:4" ht="15.75">
      <c r="B122" s="55" t="s">
        <v>1882</v>
      </c>
      <c r="C122" s="18" t="s">
        <v>1883</v>
      </c>
      <c r="D122" s="18" t="s">
        <v>735</v>
      </c>
    </row>
    <row r="123" spans="2:4" ht="15.75">
      <c r="B123" s="23" t="s">
        <v>1884</v>
      </c>
      <c r="C123" s="18" t="s">
        <v>1880</v>
      </c>
      <c r="D123" s="18" t="s">
        <v>735</v>
      </c>
    </row>
    <row r="124" spans="2:4" ht="15.75">
      <c r="B124" s="55" t="s">
        <v>1885</v>
      </c>
      <c r="C124" s="18">
        <v>5131</v>
      </c>
      <c r="D124" s="18" t="s">
        <v>735</v>
      </c>
    </row>
    <row r="125" spans="2:4" ht="31.5">
      <c r="B125" s="23" t="s">
        <v>1886</v>
      </c>
      <c r="C125" s="18">
        <v>5220</v>
      </c>
      <c r="D125" s="18" t="s">
        <v>735</v>
      </c>
    </row>
    <row r="126" spans="2:4" ht="47.25">
      <c r="B126" s="23" t="s">
        <v>1887</v>
      </c>
      <c r="C126" s="18">
        <v>5239</v>
      </c>
      <c r="D126" s="18" t="s">
        <v>735</v>
      </c>
    </row>
    <row r="127" spans="2:4" ht="31.5">
      <c r="B127" s="23" t="s">
        <v>1888</v>
      </c>
      <c r="C127" s="18">
        <v>5233</v>
      </c>
      <c r="D127" s="18" t="s">
        <v>735</v>
      </c>
    </row>
    <row r="128" spans="2:4" ht="47.25">
      <c r="B128" s="23" t="s">
        <v>1889</v>
      </c>
      <c r="C128" s="18">
        <v>5234</v>
      </c>
      <c r="D128" s="18" t="s">
        <v>735</v>
      </c>
    </row>
    <row r="129" spans="2:4" ht="15.75">
      <c r="B129" s="23" t="s">
        <v>1890</v>
      </c>
      <c r="C129" s="18">
        <v>5240</v>
      </c>
      <c r="D129" s="18" t="s">
        <v>735</v>
      </c>
    </row>
    <row r="130" spans="2:4" ht="15.75">
      <c r="B130" s="23" t="s">
        <v>1891</v>
      </c>
      <c r="C130" s="18">
        <v>5220</v>
      </c>
      <c r="D130" s="18" t="s">
        <v>735</v>
      </c>
    </row>
    <row r="131" spans="2:4" ht="47.25">
      <c r="B131" s="36" t="s">
        <v>1892</v>
      </c>
      <c r="C131" s="18">
        <v>5239</v>
      </c>
      <c r="D131" s="18" t="s">
        <v>735</v>
      </c>
    </row>
    <row r="132" spans="2:4" ht="31.5">
      <c r="B132" s="23" t="s">
        <v>1893</v>
      </c>
      <c r="C132" s="18">
        <v>5233</v>
      </c>
      <c r="D132" s="18" t="s">
        <v>735</v>
      </c>
    </row>
    <row r="133" spans="2:4" ht="31.5">
      <c r="B133" s="23" t="s">
        <v>1894</v>
      </c>
      <c r="C133" s="18">
        <v>5233</v>
      </c>
      <c r="D133" s="18" t="s">
        <v>735</v>
      </c>
    </row>
    <row r="134" spans="2:4" ht="15.75">
      <c r="B134" s="23" t="s">
        <v>1895</v>
      </c>
      <c r="C134" s="18">
        <v>5233</v>
      </c>
      <c r="D134" s="18" t="s">
        <v>735</v>
      </c>
    </row>
    <row r="135" spans="2:4" ht="31.5">
      <c r="B135" s="36" t="s">
        <v>1896</v>
      </c>
      <c r="C135" s="18">
        <v>5239</v>
      </c>
      <c r="D135" s="18" t="s">
        <v>735</v>
      </c>
    </row>
    <row r="136" spans="2:4" ht="31.5">
      <c r="B136" s="57" t="s">
        <v>1897</v>
      </c>
      <c r="C136" s="18">
        <v>5239</v>
      </c>
      <c r="D136" s="18" t="s">
        <v>735</v>
      </c>
    </row>
    <row r="137" spans="2:4" ht="31.5">
      <c r="B137" s="23" t="s">
        <v>1898</v>
      </c>
      <c r="C137" s="18">
        <v>5232</v>
      </c>
      <c r="D137" s="18" t="s">
        <v>735</v>
      </c>
    </row>
    <row r="138" spans="2:4" ht="31.5">
      <c r="B138" s="23" t="s">
        <v>1899</v>
      </c>
      <c r="C138" s="18">
        <v>5220</v>
      </c>
      <c r="D138" s="18" t="s">
        <v>735</v>
      </c>
    </row>
    <row r="139" spans="2:4" ht="47.25">
      <c r="B139" s="23" t="s">
        <v>1900</v>
      </c>
      <c r="C139" s="18">
        <v>5231</v>
      </c>
      <c r="D139" s="18" t="s">
        <v>735</v>
      </c>
    </row>
    <row r="140" spans="2:4" ht="15.75">
      <c r="B140" s="23" t="s">
        <v>1901</v>
      </c>
      <c r="C140" s="18">
        <v>5232</v>
      </c>
      <c r="D140" s="18" t="s">
        <v>735</v>
      </c>
    </row>
    <row r="141" spans="2:4" ht="31.5">
      <c r="B141" s="23" t="s">
        <v>1902</v>
      </c>
      <c r="C141" s="18">
        <v>5234</v>
      </c>
      <c r="D141" s="18" t="s">
        <v>735</v>
      </c>
    </row>
    <row r="142" spans="2:4" ht="47.25">
      <c r="B142" s="23" t="s">
        <v>1903</v>
      </c>
      <c r="C142" s="18" t="s">
        <v>1904</v>
      </c>
      <c r="D142" s="18" t="s">
        <v>735</v>
      </c>
    </row>
    <row r="143" spans="2:4" ht="15.75">
      <c r="B143" s="23" t="s">
        <v>1905</v>
      </c>
      <c r="C143" s="18">
        <v>5251</v>
      </c>
      <c r="D143" s="18" t="s">
        <v>735</v>
      </c>
    </row>
    <row r="144" spans="2:4" ht="31.5">
      <c r="B144" s="23" t="s">
        <v>1906</v>
      </c>
      <c r="C144" s="18">
        <v>5030</v>
      </c>
      <c r="D144" s="18" t="s">
        <v>735</v>
      </c>
    </row>
    <row r="145" spans="2:4" ht="15.75">
      <c r="B145" s="62" t="s">
        <v>1907</v>
      </c>
      <c r="C145" s="63">
        <v>5010</v>
      </c>
      <c r="D145" s="18" t="s">
        <v>735</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J429"/>
  <sheetViews>
    <sheetView zoomScaleNormal="100" workbookViewId="0">
      <selection activeCell="B1" sqref="B1:AD1"/>
    </sheetView>
  </sheetViews>
  <sheetFormatPr baseColWidth="10" defaultColWidth="11.42578125" defaultRowHeight="35.1" customHeight="1"/>
  <cols>
    <col min="3" max="3" width="73.42578125" customWidth="1"/>
    <col min="4" max="4" width="23.7109375" customWidth="1"/>
    <col min="5" max="5" width="19.7109375" bestFit="1" customWidth="1"/>
    <col min="6" max="6" width="37" bestFit="1" customWidth="1"/>
    <col min="7" max="7" width="37" customWidth="1"/>
    <col min="8" max="9" width="26" customWidth="1"/>
    <col min="10" max="10" width="58.42578125" bestFit="1" customWidth="1"/>
    <col min="12" max="12" width="115.42578125" bestFit="1" customWidth="1"/>
  </cols>
  <sheetData>
    <row r="1" spans="1:10" ht="35.1" customHeight="1" thickBot="1">
      <c r="A1" s="10" t="s">
        <v>728</v>
      </c>
      <c r="D1" s="18" t="s">
        <v>729</v>
      </c>
      <c r="H1" s="400" t="s">
        <v>730</v>
      </c>
      <c r="I1" s="403" t="s">
        <v>537</v>
      </c>
      <c r="J1" s="395" t="s">
        <v>727</v>
      </c>
    </row>
    <row r="2" spans="1:10" ht="35.1" customHeight="1">
      <c r="A2" s="10" t="s">
        <v>732</v>
      </c>
      <c r="B2">
        <v>1</v>
      </c>
      <c r="C2" s="387" t="s">
        <v>727</v>
      </c>
      <c r="D2" s="388" t="s">
        <v>537</v>
      </c>
      <c r="E2" s="405" t="s">
        <v>530</v>
      </c>
      <c r="F2" s="406" t="s">
        <v>724</v>
      </c>
      <c r="G2" s="399" t="s">
        <v>730</v>
      </c>
      <c r="H2" s="391" t="s">
        <v>735</v>
      </c>
      <c r="I2" s="397">
        <v>21956.912413529866</v>
      </c>
      <c r="J2" s="394" t="s">
        <v>1908</v>
      </c>
    </row>
    <row r="3" spans="1:10" ht="35.1" customHeight="1">
      <c r="A3" s="10" t="s">
        <v>740</v>
      </c>
      <c r="B3">
        <f>1+B2</f>
        <v>2</v>
      </c>
      <c r="C3" s="67" t="s">
        <v>891</v>
      </c>
      <c r="D3" s="67" t="s">
        <v>1909</v>
      </c>
      <c r="E3" s="169" t="s">
        <v>740</v>
      </c>
      <c r="F3" s="67" t="str">
        <f>VLOOKUP(Tabla822[[#This Row],[Riesgo Sanitario
Ministerio de Salud]],$H$2:$J$4,3,0)</f>
        <v>Servicio recolección de basura comercial 2</v>
      </c>
      <c r="G3" s="407">
        <f>VLOOKUP(Tabla822[[#This Row],[Riesgo Sanitario
Ministerio de Salud]],$H$2:$J$4,2,0)</f>
        <v>30739.677378941815</v>
      </c>
      <c r="H3" s="402" t="s">
        <v>740</v>
      </c>
      <c r="I3" s="398">
        <v>30739.677378941815</v>
      </c>
      <c r="J3" s="394" t="s">
        <v>1910</v>
      </c>
    </row>
    <row r="4" spans="1:10" ht="35.1" customHeight="1">
      <c r="A4" s="10" t="s">
        <v>735</v>
      </c>
      <c r="B4">
        <f t="shared" ref="B4:B67" si="0">1+B3</f>
        <v>3</v>
      </c>
      <c r="C4" s="67" t="s">
        <v>1592</v>
      </c>
      <c r="D4" s="67" t="s">
        <v>1911</v>
      </c>
      <c r="E4" s="169" t="s">
        <v>735</v>
      </c>
      <c r="F4" s="67" t="str">
        <f>VLOOKUP(Tabla822[[#This Row],[Riesgo Sanitario
Ministerio de Salud]],$H$2:$J$4,3,0)</f>
        <v>Servicio recolección de basura comercial 1</v>
      </c>
      <c r="G4" s="407">
        <f>VLOOKUP(Tabla822[[#This Row],[Riesgo Sanitario
Ministerio de Salud]],$H$2:$J$4,2,0)</f>
        <v>21956.912413529866</v>
      </c>
      <c r="H4" s="401" t="s">
        <v>732</v>
      </c>
      <c r="I4" s="397">
        <v>39522.44234435376</v>
      </c>
      <c r="J4" s="396" t="s">
        <v>1912</v>
      </c>
    </row>
    <row r="5" spans="1:10" ht="35.1" customHeight="1">
      <c r="B5">
        <f t="shared" si="0"/>
        <v>4</v>
      </c>
      <c r="C5" s="67" t="s">
        <v>889</v>
      </c>
      <c r="D5" s="67" t="s">
        <v>1913</v>
      </c>
      <c r="E5" s="169" t="s">
        <v>735</v>
      </c>
      <c r="F5" s="67" t="str">
        <f>VLOOKUP(Tabla822[[#This Row],[Riesgo Sanitario
Ministerio de Salud]],$H$2:$J$4,3,0)</f>
        <v>Servicio recolección de basura comercial 1</v>
      </c>
      <c r="G5" s="407">
        <f>VLOOKUP(Tabla822[[#This Row],[Riesgo Sanitario
Ministerio de Salud]],$H$2:$J$4,2,0)</f>
        <v>21956.912413529866</v>
      </c>
    </row>
    <row r="6" spans="1:10" ht="35.1" customHeight="1">
      <c r="B6">
        <f t="shared" si="0"/>
        <v>5</v>
      </c>
      <c r="C6" s="67" t="s">
        <v>761</v>
      </c>
      <c r="D6" s="67" t="s">
        <v>1914</v>
      </c>
      <c r="E6" s="169" t="s">
        <v>735</v>
      </c>
      <c r="F6" s="67" t="str">
        <f>VLOOKUP(Tabla822[[#This Row],[Riesgo Sanitario
Ministerio de Salud]],$H$2:$J$4,3,0)</f>
        <v>Servicio recolección de basura comercial 1</v>
      </c>
      <c r="G6" s="407">
        <f>VLOOKUP(Tabla822[[#This Row],[Riesgo Sanitario
Ministerio de Salud]],$H$2:$J$4,2,0)</f>
        <v>21956.912413529866</v>
      </c>
    </row>
    <row r="7" spans="1:10" ht="35.1" customHeight="1">
      <c r="B7">
        <f t="shared" si="0"/>
        <v>6</v>
      </c>
      <c r="C7" s="67" t="s">
        <v>752</v>
      </c>
      <c r="D7" s="67" t="s">
        <v>1915</v>
      </c>
      <c r="E7" s="409" t="s">
        <v>740</v>
      </c>
      <c r="F7" s="67" t="str">
        <f>VLOOKUP(Tabla822[[#This Row],[Riesgo Sanitario
Ministerio de Salud]],$H$2:$J$4,3,0)</f>
        <v>Servicio recolección de basura comercial 2</v>
      </c>
      <c r="G7" s="407">
        <f>VLOOKUP(Tabla822[[#This Row],[Riesgo Sanitario
Ministerio de Salud]],$H$2:$J$4,2,0)</f>
        <v>30739.677378941815</v>
      </c>
    </row>
    <row r="8" spans="1:10" ht="35.1" customHeight="1">
      <c r="B8">
        <f t="shared" si="0"/>
        <v>7</v>
      </c>
      <c r="C8" s="67" t="s">
        <v>943</v>
      </c>
      <c r="D8" s="67" t="s">
        <v>1916</v>
      </c>
      <c r="E8" s="169" t="s">
        <v>735</v>
      </c>
      <c r="F8" s="67" t="str">
        <f>VLOOKUP(Tabla822[[#This Row],[Riesgo Sanitario
Ministerio de Salud]],$H$2:$J$4,3,0)</f>
        <v>Servicio recolección de basura comercial 1</v>
      </c>
      <c r="G8" s="407">
        <f>VLOOKUP(Tabla822[[#This Row],[Riesgo Sanitario
Ministerio de Salud]],$H$2:$J$4,2,0)</f>
        <v>21956.912413529866</v>
      </c>
    </row>
    <row r="9" spans="1:10" ht="81" customHeight="1">
      <c r="B9">
        <f t="shared" si="0"/>
        <v>8</v>
      </c>
      <c r="C9" s="67" t="s">
        <v>767</v>
      </c>
      <c r="D9" s="67" t="s">
        <v>1917</v>
      </c>
      <c r="E9" s="169" t="s">
        <v>735</v>
      </c>
      <c r="F9" s="67" t="str">
        <f>VLOOKUP(Tabla822[[#This Row],[Riesgo Sanitario
Ministerio de Salud]],$H$2:$J$4,3,0)</f>
        <v>Servicio recolección de basura comercial 1</v>
      </c>
      <c r="G9" s="407">
        <f>VLOOKUP(Tabla822[[#This Row],[Riesgo Sanitario
Ministerio de Salud]],$H$2:$J$4,2,0)</f>
        <v>21956.912413529866</v>
      </c>
    </row>
    <row r="10" spans="1:10" ht="35.1" customHeight="1">
      <c r="B10">
        <f t="shared" si="0"/>
        <v>9</v>
      </c>
      <c r="C10" s="67" t="s">
        <v>779</v>
      </c>
      <c r="D10" s="67" t="s">
        <v>1918</v>
      </c>
      <c r="E10" s="169" t="s">
        <v>735</v>
      </c>
      <c r="F10" s="67" t="str">
        <f>VLOOKUP(Tabla822[[#This Row],[Riesgo Sanitario
Ministerio de Salud]],$H$2:$J$4,3,0)</f>
        <v>Servicio recolección de basura comercial 1</v>
      </c>
      <c r="G10" s="407">
        <f>VLOOKUP(Tabla822[[#This Row],[Riesgo Sanitario
Ministerio de Salud]],$H$2:$J$4,2,0)</f>
        <v>21956.912413529866</v>
      </c>
    </row>
    <row r="11" spans="1:10" ht="35.1" customHeight="1">
      <c r="B11">
        <f t="shared" si="0"/>
        <v>10</v>
      </c>
      <c r="C11" s="67" t="s">
        <v>758</v>
      </c>
      <c r="D11" s="67" t="s">
        <v>1919</v>
      </c>
      <c r="E11" s="169" t="s">
        <v>735</v>
      </c>
      <c r="F11" s="67" t="str">
        <f>VLOOKUP(Tabla822[[#This Row],[Riesgo Sanitario
Ministerio de Salud]],$H$2:$J$4,3,0)</f>
        <v>Servicio recolección de basura comercial 1</v>
      </c>
      <c r="G11" s="407">
        <f>VLOOKUP(Tabla822[[#This Row],[Riesgo Sanitario
Ministerio de Salud]],$H$2:$J$4,2,0)</f>
        <v>21956.912413529866</v>
      </c>
    </row>
    <row r="12" spans="1:10" ht="35.1" customHeight="1">
      <c r="B12">
        <f t="shared" si="0"/>
        <v>11</v>
      </c>
      <c r="C12" s="67" t="s">
        <v>913</v>
      </c>
      <c r="D12" s="67" t="s">
        <v>1920</v>
      </c>
      <c r="E12" s="169" t="s">
        <v>735</v>
      </c>
      <c r="F12" s="67" t="str">
        <f>VLOOKUP(Tabla822[[#This Row],[Riesgo Sanitario
Ministerio de Salud]],$H$2:$J$4,3,0)</f>
        <v>Servicio recolección de basura comercial 1</v>
      </c>
      <c r="G12" s="407">
        <f>VLOOKUP(Tabla822[[#This Row],[Riesgo Sanitario
Ministerio de Salud]],$H$2:$J$4,2,0)</f>
        <v>21956.912413529866</v>
      </c>
    </row>
    <row r="13" spans="1:10" ht="35.1" customHeight="1">
      <c r="B13">
        <f t="shared" si="0"/>
        <v>12</v>
      </c>
      <c r="C13" s="67" t="s">
        <v>773</v>
      </c>
      <c r="D13" s="67" t="s">
        <v>1921</v>
      </c>
      <c r="E13" s="169" t="s">
        <v>732</v>
      </c>
      <c r="F13" s="67" t="str">
        <f>VLOOKUP(Tabla822[[#This Row],[Riesgo Sanitario
Ministerio de Salud]],$H$2:$J$4,3,0)</f>
        <v>Servicio recolección de basura comercial 3</v>
      </c>
      <c r="G13" s="407">
        <f>VLOOKUP(Tabla822[[#This Row],[Riesgo Sanitario
Ministerio de Salud]],$H$2:$J$4,2,0)</f>
        <v>39522.44234435376</v>
      </c>
    </row>
    <row r="14" spans="1:10" ht="35.1" customHeight="1">
      <c r="B14">
        <f t="shared" si="0"/>
        <v>13</v>
      </c>
      <c r="C14" s="67" t="s">
        <v>1922</v>
      </c>
      <c r="D14" s="67" t="s">
        <v>1923</v>
      </c>
      <c r="E14" s="169" t="s">
        <v>735</v>
      </c>
      <c r="F14" s="67" t="str">
        <f>VLOOKUP(Tabla822[[#This Row],[Riesgo Sanitario
Ministerio de Salud]],$H$2:$J$4,3,0)</f>
        <v>Servicio recolección de basura comercial 1</v>
      </c>
      <c r="G14" s="407">
        <f>VLOOKUP(Tabla822[[#This Row],[Riesgo Sanitario
Ministerio de Salud]],$H$2:$J$4,2,0)</f>
        <v>21956.912413529866</v>
      </c>
    </row>
    <row r="15" spans="1:10" ht="35.1" customHeight="1">
      <c r="B15">
        <f t="shared" si="0"/>
        <v>14</v>
      </c>
      <c r="C15" s="67" t="s">
        <v>1924</v>
      </c>
      <c r="D15" s="67" t="s">
        <v>1925</v>
      </c>
      <c r="E15" s="169" t="s">
        <v>735</v>
      </c>
      <c r="F15" s="67" t="str">
        <f>VLOOKUP(Tabla822[[#This Row],[Riesgo Sanitario
Ministerio de Salud]],$H$2:$J$4,3,0)</f>
        <v>Servicio recolección de basura comercial 1</v>
      </c>
      <c r="G15" s="407">
        <f>VLOOKUP(Tabla822[[#This Row],[Riesgo Sanitario
Ministerio de Salud]],$H$2:$J$4,2,0)</f>
        <v>21956.912413529866</v>
      </c>
    </row>
    <row r="16" spans="1:10" ht="35.1" customHeight="1">
      <c r="B16">
        <f t="shared" si="0"/>
        <v>15</v>
      </c>
      <c r="C16" s="67" t="s">
        <v>1926</v>
      </c>
      <c r="D16" s="67" t="s">
        <v>1927</v>
      </c>
      <c r="E16" s="169" t="s">
        <v>735</v>
      </c>
      <c r="F16" s="67" t="str">
        <f>VLOOKUP(Tabla822[[#This Row],[Riesgo Sanitario
Ministerio de Salud]],$H$2:$J$4,3,0)</f>
        <v>Servicio recolección de basura comercial 1</v>
      </c>
      <c r="G16" s="407">
        <f>VLOOKUP(Tabla822[[#This Row],[Riesgo Sanitario
Ministerio de Salud]],$H$2:$J$4,2,0)</f>
        <v>21956.912413529866</v>
      </c>
    </row>
    <row r="17" spans="2:7" ht="35.1" customHeight="1">
      <c r="B17">
        <f t="shared" si="0"/>
        <v>16</v>
      </c>
      <c r="C17" s="67" t="s">
        <v>861</v>
      </c>
      <c r="D17" s="67" t="s">
        <v>1928</v>
      </c>
      <c r="E17" s="169" t="s">
        <v>735</v>
      </c>
      <c r="F17" s="67" t="str">
        <f>VLOOKUP(Tabla822[[#This Row],[Riesgo Sanitario
Ministerio de Salud]],$H$2:$J$4,3,0)</f>
        <v>Servicio recolección de basura comercial 1</v>
      </c>
      <c r="G17" s="407">
        <f>VLOOKUP(Tabla822[[#This Row],[Riesgo Sanitario
Ministerio de Salud]],$H$2:$J$4,2,0)</f>
        <v>21956.912413529866</v>
      </c>
    </row>
    <row r="18" spans="2:7" ht="35.1" customHeight="1">
      <c r="B18">
        <f t="shared" si="0"/>
        <v>17</v>
      </c>
      <c r="C18" s="67" t="s">
        <v>965</v>
      </c>
      <c r="D18" s="67" t="s">
        <v>1929</v>
      </c>
      <c r="E18" s="169" t="s">
        <v>735</v>
      </c>
      <c r="F18" s="67" t="str">
        <f>VLOOKUP(Tabla822[[#This Row],[Riesgo Sanitario
Ministerio de Salud]],$H$2:$J$4,3,0)</f>
        <v>Servicio recolección de basura comercial 1</v>
      </c>
      <c r="G18" s="407">
        <f>VLOOKUP(Tabla822[[#This Row],[Riesgo Sanitario
Ministerio de Salud]],$H$2:$J$4,2,0)</f>
        <v>21956.912413529866</v>
      </c>
    </row>
    <row r="19" spans="2:7" ht="35.1" customHeight="1">
      <c r="B19">
        <f t="shared" si="0"/>
        <v>18</v>
      </c>
      <c r="C19" s="67" t="s">
        <v>803</v>
      </c>
      <c r="D19" s="67" t="s">
        <v>1930</v>
      </c>
      <c r="E19" s="169" t="s">
        <v>735</v>
      </c>
      <c r="F19" s="67" t="str">
        <f>VLOOKUP(Tabla822[[#This Row],[Riesgo Sanitario
Ministerio de Salud]],$H$2:$J$4,3,0)</f>
        <v>Servicio recolección de basura comercial 1</v>
      </c>
      <c r="G19" s="407">
        <f>VLOOKUP(Tabla822[[#This Row],[Riesgo Sanitario
Ministerio de Salud]],$H$2:$J$4,2,0)</f>
        <v>21956.912413529866</v>
      </c>
    </row>
    <row r="20" spans="2:7" ht="35.1" customHeight="1">
      <c r="B20">
        <f t="shared" si="0"/>
        <v>19</v>
      </c>
      <c r="C20" s="67" t="s">
        <v>821</v>
      </c>
      <c r="D20" s="67" t="s">
        <v>1931</v>
      </c>
      <c r="E20" s="169" t="s">
        <v>735</v>
      </c>
      <c r="F20" s="67" t="str">
        <f>VLOOKUP(Tabla822[[#This Row],[Riesgo Sanitario
Ministerio de Salud]],$H$2:$J$4,3,0)</f>
        <v>Servicio recolección de basura comercial 1</v>
      </c>
      <c r="G20" s="407">
        <f>VLOOKUP(Tabla822[[#This Row],[Riesgo Sanitario
Ministerio de Salud]],$H$2:$J$4,2,0)</f>
        <v>21956.912413529866</v>
      </c>
    </row>
    <row r="21" spans="2:7" ht="35.1" customHeight="1">
      <c r="B21">
        <f t="shared" si="0"/>
        <v>20</v>
      </c>
      <c r="C21" s="67" t="s">
        <v>873</v>
      </c>
      <c r="D21" s="67" t="s">
        <v>1932</v>
      </c>
      <c r="E21" s="408" t="s">
        <v>732</v>
      </c>
      <c r="F21" s="67" t="str">
        <f>VLOOKUP(Tabla822[[#This Row],[Riesgo Sanitario
Ministerio de Salud]],$H$2:$J$4,3,0)</f>
        <v>Servicio recolección de basura comercial 3</v>
      </c>
      <c r="G21" s="407">
        <f>VLOOKUP(Tabla822[[#This Row],[Riesgo Sanitario
Ministerio de Salud]],$H$2:$J$4,2,0)</f>
        <v>39522.44234435376</v>
      </c>
    </row>
    <row r="22" spans="2:7" ht="35.1" customHeight="1">
      <c r="B22">
        <f t="shared" si="0"/>
        <v>21</v>
      </c>
      <c r="C22" s="67" t="s">
        <v>951</v>
      </c>
      <c r="D22" s="67" t="s">
        <v>1933</v>
      </c>
      <c r="E22" s="169" t="s">
        <v>740</v>
      </c>
      <c r="F22" s="67" t="str">
        <f>VLOOKUP(Tabla822[[#This Row],[Riesgo Sanitario
Ministerio de Salud]],$H$2:$J$4,3,0)</f>
        <v>Servicio recolección de basura comercial 2</v>
      </c>
      <c r="G22" s="407">
        <f>VLOOKUP(Tabla822[[#This Row],[Riesgo Sanitario
Ministerio de Salud]],$H$2:$J$4,2,0)</f>
        <v>30739.677378941815</v>
      </c>
    </row>
    <row r="23" spans="2:7" ht="35.1" customHeight="1">
      <c r="B23">
        <f t="shared" si="0"/>
        <v>22</v>
      </c>
      <c r="C23" s="67" t="s">
        <v>849</v>
      </c>
      <c r="D23" s="67" t="s">
        <v>1934</v>
      </c>
      <c r="E23" s="169" t="s">
        <v>740</v>
      </c>
      <c r="F23" s="67" t="str">
        <f>VLOOKUP(Tabla822[[#This Row],[Riesgo Sanitario
Ministerio de Salud]],$H$2:$J$4,3,0)</f>
        <v>Servicio recolección de basura comercial 2</v>
      </c>
      <c r="G23" s="407">
        <f>VLOOKUP(Tabla822[[#This Row],[Riesgo Sanitario
Ministerio de Salud]],$H$2:$J$4,2,0)</f>
        <v>30739.677378941815</v>
      </c>
    </row>
    <row r="24" spans="2:7" ht="35.1" customHeight="1">
      <c r="B24">
        <f t="shared" si="0"/>
        <v>23</v>
      </c>
      <c r="C24" s="67" t="s">
        <v>785</v>
      </c>
      <c r="D24" s="67" t="s">
        <v>1935</v>
      </c>
      <c r="E24" s="169" t="s">
        <v>740</v>
      </c>
      <c r="F24" s="67" t="str">
        <f>VLOOKUP(Tabla822[[#This Row],[Riesgo Sanitario
Ministerio de Salud]],$H$2:$J$4,3,0)</f>
        <v>Servicio recolección de basura comercial 2</v>
      </c>
      <c r="G24" s="407">
        <f>VLOOKUP(Tabla822[[#This Row],[Riesgo Sanitario
Ministerio de Salud]],$H$2:$J$4,2,0)</f>
        <v>30739.677378941815</v>
      </c>
    </row>
    <row r="25" spans="2:7" ht="35.1" customHeight="1">
      <c r="B25">
        <f t="shared" si="0"/>
        <v>24</v>
      </c>
      <c r="C25" s="67" t="s">
        <v>776</v>
      </c>
      <c r="D25" s="67" t="s">
        <v>1936</v>
      </c>
      <c r="E25" s="169" t="s">
        <v>735</v>
      </c>
      <c r="F25" s="67" t="str">
        <f>VLOOKUP(Tabla822[[#This Row],[Riesgo Sanitario
Ministerio de Salud]],$H$2:$J$4,3,0)</f>
        <v>Servicio recolección de basura comercial 1</v>
      </c>
      <c r="G25" s="407">
        <f>VLOOKUP(Tabla822[[#This Row],[Riesgo Sanitario
Ministerio de Salud]],$H$2:$J$4,2,0)</f>
        <v>21956.912413529866</v>
      </c>
    </row>
    <row r="26" spans="2:7" ht="35.1" customHeight="1">
      <c r="B26">
        <f t="shared" si="0"/>
        <v>25</v>
      </c>
      <c r="C26" s="67" t="s">
        <v>1937</v>
      </c>
      <c r="D26" s="67" t="s">
        <v>1938</v>
      </c>
      <c r="E26" s="169" t="s">
        <v>735</v>
      </c>
      <c r="F26" s="67" t="str">
        <f>VLOOKUP(Tabla822[[#This Row],[Riesgo Sanitario
Ministerio de Salud]],$H$2:$J$4,3,0)</f>
        <v>Servicio recolección de basura comercial 1</v>
      </c>
      <c r="G26" s="407">
        <f>VLOOKUP(Tabla822[[#This Row],[Riesgo Sanitario
Ministerio de Salud]],$H$2:$J$4,2,0)</f>
        <v>21956.912413529866</v>
      </c>
    </row>
    <row r="27" spans="2:7" ht="35.1" customHeight="1">
      <c r="B27">
        <f t="shared" si="0"/>
        <v>26</v>
      </c>
      <c r="C27" s="67" t="s">
        <v>813</v>
      </c>
      <c r="D27" s="67" t="s">
        <v>1939</v>
      </c>
      <c r="E27" s="169"/>
      <c r="F27" s="67"/>
      <c r="G27" s="407"/>
    </row>
    <row r="28" spans="2:7" ht="35.1" customHeight="1">
      <c r="B28">
        <f t="shared" si="0"/>
        <v>27</v>
      </c>
      <c r="C28" s="67" t="s">
        <v>833</v>
      </c>
      <c r="D28" s="67" t="s">
        <v>1940</v>
      </c>
      <c r="E28" s="169" t="s">
        <v>735</v>
      </c>
      <c r="F28" s="67" t="str">
        <f>VLOOKUP(Tabla822[[#This Row],[Riesgo Sanitario
Ministerio de Salud]],$H$2:$J$4,3,0)</f>
        <v>Servicio recolección de basura comercial 1</v>
      </c>
      <c r="G28" s="407">
        <f>VLOOKUP(Tabla822[[#This Row],[Riesgo Sanitario
Ministerio de Salud]],$H$2:$J$4,2,0)</f>
        <v>21956.912413529866</v>
      </c>
    </row>
    <row r="29" spans="2:7" ht="35.1" customHeight="1">
      <c r="B29">
        <f t="shared" si="0"/>
        <v>28</v>
      </c>
      <c r="C29" s="67" t="s">
        <v>949</v>
      </c>
      <c r="D29" s="67" t="s">
        <v>1941</v>
      </c>
      <c r="E29" s="169" t="s">
        <v>735</v>
      </c>
      <c r="F29" s="67" t="str">
        <f>VLOOKUP(Tabla822[[#This Row],[Riesgo Sanitario
Ministerio de Salud]],$H$2:$J$4,3,0)</f>
        <v>Servicio recolección de basura comercial 1</v>
      </c>
      <c r="G29" s="407">
        <f>VLOOKUP(Tabla822[[#This Row],[Riesgo Sanitario
Ministerio de Salud]],$H$2:$J$4,2,0)</f>
        <v>21956.912413529866</v>
      </c>
    </row>
    <row r="30" spans="2:7" ht="35.1" customHeight="1">
      <c r="B30">
        <f t="shared" si="0"/>
        <v>29</v>
      </c>
      <c r="C30" s="67" t="s">
        <v>1942</v>
      </c>
      <c r="D30" s="67" t="s">
        <v>1943</v>
      </c>
      <c r="E30" s="169" t="s">
        <v>735</v>
      </c>
      <c r="F30" s="67" t="str">
        <f>VLOOKUP(Tabla822[[#This Row],[Riesgo Sanitario
Ministerio de Salud]],$H$2:$J$4,3,0)</f>
        <v>Servicio recolección de basura comercial 1</v>
      </c>
      <c r="G30" s="407">
        <f>VLOOKUP(Tabla822[[#This Row],[Riesgo Sanitario
Ministerio de Salud]],$H$2:$J$4,2,0)</f>
        <v>21956.912413529866</v>
      </c>
    </row>
    <row r="31" spans="2:7" ht="35.1" customHeight="1">
      <c r="B31">
        <f t="shared" si="0"/>
        <v>30</v>
      </c>
      <c r="C31" s="67" t="s">
        <v>788</v>
      </c>
      <c r="D31" s="67" t="s">
        <v>1944</v>
      </c>
      <c r="E31" s="169" t="s">
        <v>740</v>
      </c>
      <c r="F31" s="67" t="str">
        <f>VLOOKUP(Tabla822[[#This Row],[Riesgo Sanitario
Ministerio de Salud]],$H$2:$J$4,3,0)</f>
        <v>Servicio recolección de basura comercial 2</v>
      </c>
      <c r="G31" s="407">
        <f>VLOOKUP(Tabla822[[#This Row],[Riesgo Sanitario
Ministerio de Salud]],$H$2:$J$4,2,0)</f>
        <v>30739.677378941815</v>
      </c>
    </row>
    <row r="32" spans="2:7" ht="35.1" customHeight="1">
      <c r="B32">
        <f t="shared" si="0"/>
        <v>31</v>
      </c>
      <c r="C32" s="67" t="s">
        <v>1009</v>
      </c>
      <c r="D32" s="67" t="s">
        <v>1945</v>
      </c>
      <c r="E32" s="169" t="s">
        <v>732</v>
      </c>
      <c r="F32" s="67" t="str">
        <f>VLOOKUP(Tabla822[[#This Row],[Riesgo Sanitario
Ministerio de Salud]],$H$2:$J$4,3,0)</f>
        <v>Servicio recolección de basura comercial 3</v>
      </c>
      <c r="G32" s="407">
        <f>VLOOKUP(Tabla822[[#This Row],[Riesgo Sanitario
Ministerio de Salud]],$H$2:$J$4,2,0)</f>
        <v>39522.44234435376</v>
      </c>
    </row>
    <row r="33" spans="2:7" ht="35.1" customHeight="1">
      <c r="B33">
        <f t="shared" si="0"/>
        <v>32</v>
      </c>
      <c r="C33" s="67" t="s">
        <v>811</v>
      </c>
      <c r="D33" s="67" t="s">
        <v>1946</v>
      </c>
      <c r="E33" s="169" t="s">
        <v>740</v>
      </c>
      <c r="F33" s="67" t="str">
        <f>VLOOKUP(Tabla822[[#This Row],[Riesgo Sanitario
Ministerio de Salud]],$H$2:$J$4,3,0)</f>
        <v>Servicio recolección de basura comercial 2</v>
      </c>
      <c r="G33" s="407">
        <f>VLOOKUP(Tabla822[[#This Row],[Riesgo Sanitario
Ministerio de Salud]],$H$2:$J$4,2,0)</f>
        <v>30739.677378941815</v>
      </c>
    </row>
    <row r="34" spans="2:7" ht="35.1" customHeight="1">
      <c r="B34">
        <f t="shared" si="0"/>
        <v>33</v>
      </c>
      <c r="C34" s="115" t="s">
        <v>931</v>
      </c>
      <c r="D34" s="67" t="s">
        <v>1947</v>
      </c>
      <c r="E34" s="169" t="s">
        <v>735</v>
      </c>
      <c r="F34" s="67" t="str">
        <f>VLOOKUP(Tabla822[[#This Row],[Riesgo Sanitario
Ministerio de Salud]],$H$2:$J$4,3,0)</f>
        <v>Servicio recolección de basura comercial 1</v>
      </c>
      <c r="G34" s="407">
        <f>VLOOKUP(Tabla822[[#This Row],[Riesgo Sanitario
Ministerio de Salud]],$H$2:$J$4,2,0)</f>
        <v>21956.912413529866</v>
      </c>
    </row>
    <row r="35" spans="2:7" ht="35.1" customHeight="1">
      <c r="B35">
        <f t="shared" si="0"/>
        <v>34</v>
      </c>
      <c r="C35" s="67" t="s">
        <v>1948</v>
      </c>
      <c r="D35" s="67" t="s">
        <v>1949</v>
      </c>
      <c r="E35" s="169" t="s">
        <v>735</v>
      </c>
      <c r="F35" s="67" t="str">
        <f>VLOOKUP(Tabla822[[#This Row],[Riesgo Sanitario
Ministerio de Salud]],$H$2:$J$4,3,0)</f>
        <v>Servicio recolección de basura comercial 1</v>
      </c>
      <c r="G35" s="407">
        <f>VLOOKUP(Tabla822[[#This Row],[Riesgo Sanitario
Ministerio de Salud]],$H$2:$J$4,2,0)</f>
        <v>21956.912413529866</v>
      </c>
    </row>
    <row r="36" spans="2:7" ht="35.1" customHeight="1">
      <c r="B36">
        <f t="shared" si="0"/>
        <v>35</v>
      </c>
      <c r="C36" s="67" t="s">
        <v>975</v>
      </c>
      <c r="D36" s="67" t="s">
        <v>1950</v>
      </c>
      <c r="E36" s="169" t="s">
        <v>735</v>
      </c>
      <c r="F36" s="67" t="str">
        <f>VLOOKUP(Tabla822[[#This Row],[Riesgo Sanitario
Ministerio de Salud]],$H$2:$J$4,3,0)</f>
        <v>Servicio recolección de basura comercial 1</v>
      </c>
      <c r="G36" s="407">
        <f>VLOOKUP(Tabla822[[#This Row],[Riesgo Sanitario
Ministerio de Salud]],$H$2:$J$4,2,0)</f>
        <v>21956.912413529866</v>
      </c>
    </row>
    <row r="37" spans="2:7" ht="35.1" customHeight="1">
      <c r="B37">
        <f t="shared" si="0"/>
        <v>36</v>
      </c>
      <c r="C37" s="67" t="s">
        <v>941</v>
      </c>
      <c r="D37" s="67" t="s">
        <v>1951</v>
      </c>
      <c r="E37" s="169" t="s">
        <v>735</v>
      </c>
      <c r="F37" s="67" t="str">
        <f>VLOOKUP(Tabla822[[#This Row],[Riesgo Sanitario
Ministerio de Salud]],$H$2:$J$4,3,0)</f>
        <v>Servicio recolección de basura comercial 1</v>
      </c>
      <c r="G37" s="407">
        <f>VLOOKUP(Tabla822[[#This Row],[Riesgo Sanitario
Ministerio de Salud]],$H$2:$J$4,2,0)</f>
        <v>21956.912413529866</v>
      </c>
    </row>
    <row r="38" spans="2:7" ht="35.1" customHeight="1">
      <c r="B38">
        <f t="shared" si="0"/>
        <v>37</v>
      </c>
      <c r="C38" s="67" t="s">
        <v>1952</v>
      </c>
      <c r="D38" s="67" t="s">
        <v>1953</v>
      </c>
      <c r="E38" s="169" t="s">
        <v>735</v>
      </c>
      <c r="F38" s="67" t="str">
        <f>VLOOKUP(Tabla822[[#This Row],[Riesgo Sanitario
Ministerio de Salud]],$H$2:$J$4,3,0)</f>
        <v>Servicio recolección de basura comercial 1</v>
      </c>
      <c r="G38" s="407">
        <f>VLOOKUP(Tabla822[[#This Row],[Riesgo Sanitario
Ministerio de Salud]],$H$2:$J$4,2,0)</f>
        <v>21956.912413529866</v>
      </c>
    </row>
    <row r="39" spans="2:7" ht="35.1" customHeight="1">
      <c r="B39">
        <f t="shared" si="0"/>
        <v>38</v>
      </c>
      <c r="C39" s="67" t="s">
        <v>1954</v>
      </c>
      <c r="D39" s="67" t="s">
        <v>1955</v>
      </c>
      <c r="E39" s="169" t="s">
        <v>735</v>
      </c>
      <c r="F39" s="67" t="str">
        <f>VLOOKUP(Tabla822[[#This Row],[Riesgo Sanitario
Ministerio de Salud]],$H$2:$J$4,3,0)</f>
        <v>Servicio recolección de basura comercial 1</v>
      </c>
      <c r="G39" s="407">
        <f>VLOOKUP(Tabla822[[#This Row],[Riesgo Sanitario
Ministerio de Salud]],$H$2:$J$4,2,0)</f>
        <v>21956.912413529866</v>
      </c>
    </row>
    <row r="40" spans="2:7" ht="35.1" customHeight="1">
      <c r="B40">
        <f t="shared" si="0"/>
        <v>39</v>
      </c>
      <c r="C40" s="67" t="s">
        <v>977</v>
      </c>
      <c r="D40" s="67" t="s">
        <v>1956</v>
      </c>
      <c r="E40" s="169" t="s">
        <v>735</v>
      </c>
      <c r="F40" s="67" t="str">
        <f>VLOOKUP(Tabla822[[#This Row],[Riesgo Sanitario
Ministerio de Salud]],$H$2:$J$4,3,0)</f>
        <v>Servicio recolección de basura comercial 1</v>
      </c>
      <c r="G40" s="407">
        <f>VLOOKUP(Tabla822[[#This Row],[Riesgo Sanitario
Ministerio de Salud]],$H$2:$J$4,2,0)</f>
        <v>21956.912413529866</v>
      </c>
    </row>
    <row r="41" spans="2:7" ht="35.1" customHeight="1">
      <c r="B41">
        <f t="shared" si="0"/>
        <v>40</v>
      </c>
      <c r="C41" s="67" t="s">
        <v>1957</v>
      </c>
      <c r="D41" s="67" t="s">
        <v>1958</v>
      </c>
      <c r="E41" s="169" t="s">
        <v>732</v>
      </c>
      <c r="F41" s="67" t="str">
        <f>VLOOKUP(Tabla822[[#This Row],[Riesgo Sanitario
Ministerio de Salud]],$H$2:$J$4,3,0)</f>
        <v>Servicio recolección de basura comercial 3</v>
      </c>
      <c r="G41" s="407">
        <f>VLOOKUP(Tabla822[[#This Row],[Riesgo Sanitario
Ministerio de Salud]],$H$2:$J$4,2,0)</f>
        <v>39522.44234435376</v>
      </c>
    </row>
    <row r="42" spans="2:7" ht="35.1" customHeight="1">
      <c r="B42">
        <f t="shared" si="0"/>
        <v>41</v>
      </c>
      <c r="C42" s="67" t="s">
        <v>817</v>
      </c>
      <c r="D42" s="67" t="s">
        <v>1959</v>
      </c>
      <c r="E42" s="169" t="s">
        <v>735</v>
      </c>
      <c r="F42" s="67" t="str">
        <f>VLOOKUP(Tabla822[[#This Row],[Riesgo Sanitario
Ministerio de Salud]],$H$2:$J$4,3,0)</f>
        <v>Servicio recolección de basura comercial 1</v>
      </c>
      <c r="G42" s="407">
        <f>VLOOKUP(Tabla822[[#This Row],[Riesgo Sanitario
Ministerio de Salud]],$H$2:$J$4,2,0)</f>
        <v>21956.912413529866</v>
      </c>
    </row>
    <row r="43" spans="2:7" ht="35.1" customHeight="1">
      <c r="B43">
        <f t="shared" si="0"/>
        <v>42</v>
      </c>
      <c r="C43" s="67" t="s">
        <v>791</v>
      </c>
      <c r="D43" s="67" t="s">
        <v>1960</v>
      </c>
      <c r="E43" s="169" t="s">
        <v>740</v>
      </c>
      <c r="F43" s="67" t="str">
        <f>VLOOKUP(Tabla822[[#This Row],[Riesgo Sanitario
Ministerio de Salud]],$H$2:$J$4,3,0)</f>
        <v>Servicio recolección de basura comercial 2</v>
      </c>
      <c r="G43" s="407">
        <f>VLOOKUP(Tabla822[[#This Row],[Riesgo Sanitario
Ministerio de Salud]],$H$2:$J$4,2,0)</f>
        <v>30739.677378941815</v>
      </c>
    </row>
    <row r="44" spans="2:7" ht="35.1" customHeight="1">
      <c r="B44">
        <f t="shared" si="0"/>
        <v>43</v>
      </c>
      <c r="C44" s="67" t="s">
        <v>1961</v>
      </c>
      <c r="D44" s="67" t="s">
        <v>1962</v>
      </c>
      <c r="E44" s="169" t="s">
        <v>735</v>
      </c>
      <c r="F44" s="67" t="str">
        <f>VLOOKUP(Tabla822[[#This Row],[Riesgo Sanitario
Ministerio de Salud]],$H$2:$J$4,3,0)</f>
        <v>Servicio recolección de basura comercial 1</v>
      </c>
      <c r="G44" s="407">
        <f>VLOOKUP(Tabla822[[#This Row],[Riesgo Sanitario
Ministerio de Salud]],$H$2:$J$4,2,0)</f>
        <v>21956.912413529866</v>
      </c>
    </row>
    <row r="45" spans="2:7" ht="35.1" customHeight="1">
      <c r="B45">
        <f t="shared" si="0"/>
        <v>44</v>
      </c>
      <c r="C45" s="67" t="s">
        <v>1963</v>
      </c>
      <c r="D45" s="67" t="s">
        <v>1964</v>
      </c>
      <c r="E45" s="169" t="s">
        <v>735</v>
      </c>
      <c r="F45" s="67" t="str">
        <f>VLOOKUP(Tabla822[[#This Row],[Riesgo Sanitario
Ministerio de Salud]],$H$2:$J$4,3,0)</f>
        <v>Servicio recolección de basura comercial 1</v>
      </c>
      <c r="G45" s="407">
        <f>VLOOKUP(Tabla822[[#This Row],[Riesgo Sanitario
Ministerio de Salud]],$H$2:$J$4,2,0)</f>
        <v>21956.912413529866</v>
      </c>
    </row>
    <row r="46" spans="2:7" ht="35.1" customHeight="1">
      <c r="B46">
        <f t="shared" si="0"/>
        <v>45</v>
      </c>
      <c r="C46" s="67" t="s">
        <v>907</v>
      </c>
      <c r="D46" s="67" t="s">
        <v>1965</v>
      </c>
      <c r="E46" s="169" t="s">
        <v>735</v>
      </c>
      <c r="F46" s="67" t="str">
        <f>VLOOKUP(Tabla822[[#This Row],[Riesgo Sanitario
Ministerio de Salud]],$H$2:$J$4,3,0)</f>
        <v>Servicio recolección de basura comercial 1</v>
      </c>
      <c r="G46" s="407">
        <f>VLOOKUP(Tabla822[[#This Row],[Riesgo Sanitario
Ministerio de Salud]],$H$2:$J$4,2,0)</f>
        <v>21956.912413529866</v>
      </c>
    </row>
    <row r="47" spans="2:7" ht="35.1" customHeight="1">
      <c r="B47">
        <f t="shared" si="0"/>
        <v>46</v>
      </c>
      <c r="C47" s="67" t="s">
        <v>1966</v>
      </c>
      <c r="D47" s="67" t="s">
        <v>1967</v>
      </c>
      <c r="E47" s="169" t="s">
        <v>740</v>
      </c>
      <c r="F47" s="67" t="str">
        <f>VLOOKUP(Tabla822[[#This Row],[Riesgo Sanitario
Ministerio de Salud]],$H$2:$J$4,3,0)</f>
        <v>Servicio recolección de basura comercial 2</v>
      </c>
      <c r="G47" s="407">
        <f>VLOOKUP(Tabla822[[#This Row],[Riesgo Sanitario
Ministerio de Salud]],$H$2:$J$4,2,0)</f>
        <v>30739.677378941815</v>
      </c>
    </row>
    <row r="48" spans="2:7" ht="35.1" customHeight="1">
      <c r="B48">
        <f t="shared" si="0"/>
        <v>47</v>
      </c>
      <c r="C48" s="67" t="s">
        <v>755</v>
      </c>
      <c r="D48" s="67" t="s">
        <v>1968</v>
      </c>
      <c r="E48" s="169" t="s">
        <v>740</v>
      </c>
      <c r="F48" s="67" t="str">
        <f>VLOOKUP(Tabla822[[#This Row],[Riesgo Sanitario
Ministerio de Salud]],$H$2:$J$4,3,0)</f>
        <v>Servicio recolección de basura comercial 2</v>
      </c>
      <c r="G48" s="407">
        <f>VLOOKUP(Tabla822[[#This Row],[Riesgo Sanitario
Ministerio de Salud]],$H$2:$J$4,2,0)</f>
        <v>30739.677378941815</v>
      </c>
    </row>
    <row r="49" spans="2:7" ht="35.1" customHeight="1">
      <c r="B49">
        <f t="shared" si="0"/>
        <v>48</v>
      </c>
      <c r="C49" s="67" t="s">
        <v>1969</v>
      </c>
      <c r="D49" s="67" t="s">
        <v>1970</v>
      </c>
      <c r="E49" s="169" t="s">
        <v>740</v>
      </c>
      <c r="F49" s="67" t="str">
        <f>VLOOKUP(Tabla822[[#This Row],[Riesgo Sanitario
Ministerio de Salud]],$H$2:$J$4,3,0)</f>
        <v>Servicio recolección de basura comercial 2</v>
      </c>
      <c r="G49" s="407">
        <f>VLOOKUP(Tabla822[[#This Row],[Riesgo Sanitario
Ministerio de Salud]],$H$2:$J$4,2,0)</f>
        <v>30739.677378941815</v>
      </c>
    </row>
    <row r="50" spans="2:7" ht="35.1" customHeight="1">
      <c r="B50">
        <f t="shared" si="0"/>
        <v>49</v>
      </c>
      <c r="C50" s="67" t="s">
        <v>1001</v>
      </c>
      <c r="D50" s="67" t="s">
        <v>1971</v>
      </c>
      <c r="E50" s="169" t="s">
        <v>740</v>
      </c>
      <c r="F50" s="67" t="str">
        <f>VLOOKUP(Tabla822[[#This Row],[Riesgo Sanitario
Ministerio de Salud]],$H$2:$J$4,3,0)</f>
        <v>Servicio recolección de basura comercial 2</v>
      </c>
      <c r="G50" s="407">
        <f>VLOOKUP(Tabla822[[#This Row],[Riesgo Sanitario
Ministerio de Salud]],$H$2:$J$4,2,0)</f>
        <v>30739.677378941815</v>
      </c>
    </row>
    <row r="51" spans="2:7" ht="35.1" customHeight="1">
      <c r="B51">
        <f t="shared" si="0"/>
        <v>50</v>
      </c>
      <c r="C51" s="67" t="s">
        <v>987</v>
      </c>
      <c r="D51" s="67" t="s">
        <v>1972</v>
      </c>
      <c r="E51" s="169" t="s">
        <v>740</v>
      </c>
      <c r="F51" s="67" t="str">
        <f>VLOOKUP(Tabla822[[#This Row],[Riesgo Sanitario
Ministerio de Salud]],$H$2:$J$4,3,0)</f>
        <v>Servicio recolección de basura comercial 2</v>
      </c>
      <c r="G51" s="407">
        <f>VLOOKUP(Tabla822[[#This Row],[Riesgo Sanitario
Ministerio de Salud]],$H$2:$J$4,2,0)</f>
        <v>30739.677378941815</v>
      </c>
    </row>
    <row r="52" spans="2:7" ht="35.1" customHeight="1">
      <c r="B52">
        <f t="shared" si="0"/>
        <v>51</v>
      </c>
      <c r="C52" s="67" t="s">
        <v>879</v>
      </c>
      <c r="D52" s="67" t="s">
        <v>1973</v>
      </c>
      <c r="E52" s="169" t="s">
        <v>735</v>
      </c>
      <c r="F52" s="67" t="str">
        <f>VLOOKUP(Tabla822[[#This Row],[Riesgo Sanitario
Ministerio de Salud]],$H$2:$J$4,3,0)</f>
        <v>Servicio recolección de basura comercial 1</v>
      </c>
      <c r="G52" s="407">
        <f>VLOOKUP(Tabla822[[#This Row],[Riesgo Sanitario
Ministerio de Salud]],$H$2:$J$4,2,0)</f>
        <v>21956.912413529866</v>
      </c>
    </row>
    <row r="53" spans="2:7" ht="35.1" customHeight="1">
      <c r="B53">
        <f t="shared" si="0"/>
        <v>52</v>
      </c>
      <c r="C53" s="67" t="s">
        <v>1974</v>
      </c>
      <c r="D53" s="67" t="s">
        <v>1975</v>
      </c>
      <c r="E53" s="169" t="s">
        <v>740</v>
      </c>
      <c r="F53" s="67" t="str">
        <f>VLOOKUP(Tabla822[[#This Row],[Riesgo Sanitario
Ministerio de Salud]],$H$2:$J$4,3,0)</f>
        <v>Servicio recolección de basura comercial 2</v>
      </c>
      <c r="G53" s="407">
        <f>VLOOKUP(Tabla822[[#This Row],[Riesgo Sanitario
Ministerio de Salud]],$H$2:$J$4,2,0)</f>
        <v>30739.677378941815</v>
      </c>
    </row>
    <row r="54" spans="2:7" ht="35.1" customHeight="1">
      <c r="B54">
        <f t="shared" si="0"/>
        <v>53</v>
      </c>
      <c r="C54" s="67" t="s">
        <v>1976</v>
      </c>
      <c r="D54" s="67" t="s">
        <v>1977</v>
      </c>
      <c r="E54" s="169" t="s">
        <v>735</v>
      </c>
      <c r="F54" s="67" t="str">
        <f>VLOOKUP(Tabla822[[#This Row],[Riesgo Sanitario
Ministerio de Salud]],$H$2:$J$4,3,0)</f>
        <v>Servicio recolección de basura comercial 1</v>
      </c>
      <c r="G54" s="407">
        <f>VLOOKUP(Tabla822[[#This Row],[Riesgo Sanitario
Ministerio de Salud]],$H$2:$J$4,2,0)</f>
        <v>21956.912413529866</v>
      </c>
    </row>
    <row r="55" spans="2:7" ht="35.1" customHeight="1">
      <c r="B55">
        <f t="shared" si="0"/>
        <v>54</v>
      </c>
      <c r="C55" s="67" t="s">
        <v>863</v>
      </c>
      <c r="D55" s="67" t="s">
        <v>1978</v>
      </c>
      <c r="E55" s="169" t="s">
        <v>735</v>
      </c>
      <c r="F55" s="67" t="str">
        <f>VLOOKUP(Tabla822[[#This Row],[Riesgo Sanitario
Ministerio de Salud]],$H$2:$J$4,3,0)</f>
        <v>Servicio recolección de basura comercial 1</v>
      </c>
      <c r="G55" s="407">
        <f>VLOOKUP(Tabla822[[#This Row],[Riesgo Sanitario
Ministerio de Salud]],$H$2:$J$4,2,0)</f>
        <v>21956.912413529866</v>
      </c>
    </row>
    <row r="56" spans="2:7" ht="35.1" customHeight="1">
      <c r="B56">
        <f t="shared" si="0"/>
        <v>55</v>
      </c>
      <c r="C56" s="67" t="s">
        <v>847</v>
      </c>
      <c r="D56" s="67" t="s">
        <v>1979</v>
      </c>
      <c r="E56" s="169" t="s">
        <v>732</v>
      </c>
      <c r="F56" s="67" t="str">
        <f>VLOOKUP(Tabla822[[#This Row],[Riesgo Sanitario
Ministerio de Salud]],$H$2:$J$4,3,0)</f>
        <v>Servicio recolección de basura comercial 3</v>
      </c>
      <c r="G56" s="407">
        <f>VLOOKUP(Tabla822[[#This Row],[Riesgo Sanitario
Ministerio de Salud]],$H$2:$J$4,2,0)</f>
        <v>39522.44234435376</v>
      </c>
    </row>
    <row r="57" spans="2:7" ht="35.1" customHeight="1">
      <c r="B57">
        <f t="shared" si="0"/>
        <v>56</v>
      </c>
      <c r="C57" s="67" t="s">
        <v>1980</v>
      </c>
      <c r="D57" s="67" t="s">
        <v>1981</v>
      </c>
      <c r="E57" s="169" t="s">
        <v>732</v>
      </c>
      <c r="F57" s="67" t="str">
        <f>VLOOKUP(Tabla822[[#This Row],[Riesgo Sanitario
Ministerio de Salud]],$H$2:$J$4,3,0)</f>
        <v>Servicio recolección de basura comercial 3</v>
      </c>
      <c r="G57" s="407">
        <f>VLOOKUP(Tabla822[[#This Row],[Riesgo Sanitario
Ministerio de Salud]],$H$2:$J$4,2,0)</f>
        <v>39522.44234435376</v>
      </c>
    </row>
    <row r="58" spans="2:7" ht="35.1" customHeight="1">
      <c r="B58">
        <f t="shared" si="0"/>
        <v>57</v>
      </c>
      <c r="C58" s="67" t="s">
        <v>875</v>
      </c>
      <c r="D58" s="67" t="s">
        <v>1982</v>
      </c>
      <c r="E58" s="169" t="s">
        <v>735</v>
      </c>
      <c r="F58" s="67" t="str">
        <f>VLOOKUP(Tabla822[[#This Row],[Riesgo Sanitario
Ministerio de Salud]],$H$2:$J$4,3,0)</f>
        <v>Servicio recolección de basura comercial 1</v>
      </c>
      <c r="G58" s="407">
        <f>VLOOKUP(Tabla822[[#This Row],[Riesgo Sanitario
Ministerio de Salud]],$H$2:$J$4,2,0)</f>
        <v>21956.912413529866</v>
      </c>
    </row>
    <row r="59" spans="2:7" ht="35.1" customHeight="1">
      <c r="B59">
        <f t="shared" si="0"/>
        <v>58</v>
      </c>
      <c r="C59" s="67" t="s">
        <v>1983</v>
      </c>
      <c r="D59" s="67" t="s">
        <v>1984</v>
      </c>
      <c r="E59" s="169" t="s">
        <v>732</v>
      </c>
      <c r="F59" s="67" t="str">
        <f>VLOOKUP(Tabla822[[#This Row],[Riesgo Sanitario
Ministerio de Salud]],$H$2:$J$4,3,0)</f>
        <v>Servicio recolección de basura comercial 3</v>
      </c>
      <c r="G59" s="407">
        <f>VLOOKUP(Tabla822[[#This Row],[Riesgo Sanitario
Ministerio de Salud]],$H$2:$J$4,2,0)</f>
        <v>39522.44234435376</v>
      </c>
    </row>
    <row r="60" spans="2:7" ht="35.1" customHeight="1">
      <c r="B60">
        <f t="shared" si="0"/>
        <v>59</v>
      </c>
      <c r="C60" s="67" t="s">
        <v>1985</v>
      </c>
      <c r="D60" s="67" t="s">
        <v>1986</v>
      </c>
      <c r="E60" s="169" t="s">
        <v>735</v>
      </c>
      <c r="F60" s="67" t="str">
        <f>VLOOKUP(Tabla822[[#This Row],[Riesgo Sanitario
Ministerio de Salud]],$H$2:$J$4,3,0)</f>
        <v>Servicio recolección de basura comercial 1</v>
      </c>
      <c r="G60" s="407">
        <f>VLOOKUP(Tabla822[[#This Row],[Riesgo Sanitario
Ministerio de Salud]],$H$2:$J$4,2,0)</f>
        <v>21956.912413529866</v>
      </c>
    </row>
    <row r="61" spans="2:7" ht="35.1" customHeight="1">
      <c r="B61">
        <f t="shared" si="0"/>
        <v>60</v>
      </c>
      <c r="C61" s="67" t="s">
        <v>799</v>
      </c>
      <c r="D61" s="67" t="s">
        <v>1987</v>
      </c>
      <c r="E61" s="169" t="s">
        <v>740</v>
      </c>
      <c r="F61" s="67" t="str">
        <f>VLOOKUP(Tabla822[[#This Row],[Riesgo Sanitario
Ministerio de Salud]],$H$2:$J$4,3,0)</f>
        <v>Servicio recolección de basura comercial 2</v>
      </c>
      <c r="G61" s="407">
        <f>VLOOKUP(Tabla822[[#This Row],[Riesgo Sanitario
Ministerio de Salud]],$H$2:$J$4,2,0)</f>
        <v>30739.677378941815</v>
      </c>
    </row>
    <row r="62" spans="2:7" ht="35.1" customHeight="1">
      <c r="B62">
        <f t="shared" si="0"/>
        <v>61</v>
      </c>
      <c r="C62" s="67" t="s">
        <v>801</v>
      </c>
      <c r="D62" s="67" t="s">
        <v>1988</v>
      </c>
      <c r="E62" s="169" t="s">
        <v>735</v>
      </c>
      <c r="F62" s="67" t="str">
        <f>VLOOKUP(Tabla822[[#This Row],[Riesgo Sanitario
Ministerio de Salud]],$H$2:$J$4,3,0)</f>
        <v>Servicio recolección de basura comercial 1</v>
      </c>
      <c r="G62" s="407">
        <f>VLOOKUP(Tabla822[[#This Row],[Riesgo Sanitario
Ministerio de Salud]],$H$2:$J$4,2,0)</f>
        <v>21956.912413529866</v>
      </c>
    </row>
    <row r="63" spans="2:7" ht="35.1" customHeight="1">
      <c r="B63">
        <f t="shared" si="0"/>
        <v>62</v>
      </c>
      <c r="C63" s="67" t="s">
        <v>867</v>
      </c>
      <c r="D63" s="67" t="s">
        <v>1989</v>
      </c>
      <c r="E63" s="169" t="s">
        <v>735</v>
      </c>
      <c r="F63" s="67" t="str">
        <f>VLOOKUP(Tabla822[[#This Row],[Riesgo Sanitario
Ministerio de Salud]],$H$2:$J$4,3,0)</f>
        <v>Servicio recolección de basura comercial 1</v>
      </c>
      <c r="G63" s="407">
        <f>VLOOKUP(Tabla822[[#This Row],[Riesgo Sanitario
Ministerio de Salud]],$H$2:$J$4,2,0)</f>
        <v>21956.912413529866</v>
      </c>
    </row>
    <row r="64" spans="2:7" ht="35.1" customHeight="1">
      <c r="B64">
        <f t="shared" si="0"/>
        <v>63</v>
      </c>
      <c r="C64" s="67" t="s">
        <v>925</v>
      </c>
      <c r="D64" s="67" t="s">
        <v>1990</v>
      </c>
      <c r="E64" s="169" t="s">
        <v>735</v>
      </c>
      <c r="F64" s="67" t="str">
        <f>VLOOKUP(Tabla822[[#This Row],[Riesgo Sanitario
Ministerio de Salud]],$H$2:$J$4,3,0)</f>
        <v>Servicio recolección de basura comercial 1</v>
      </c>
      <c r="G64" s="407">
        <f>VLOOKUP(Tabla822[[#This Row],[Riesgo Sanitario
Ministerio de Salud]],$H$2:$J$4,2,0)</f>
        <v>21956.912413529866</v>
      </c>
    </row>
    <row r="65" spans="2:7" ht="35.1" customHeight="1">
      <c r="B65">
        <f t="shared" si="0"/>
        <v>64</v>
      </c>
      <c r="C65" s="67" t="s">
        <v>1991</v>
      </c>
      <c r="D65" s="67" t="s">
        <v>1992</v>
      </c>
      <c r="E65" s="169" t="s">
        <v>735</v>
      </c>
      <c r="F65" s="67" t="str">
        <f>VLOOKUP(Tabla822[[#This Row],[Riesgo Sanitario
Ministerio de Salud]],$H$2:$J$4,3,0)</f>
        <v>Servicio recolección de basura comercial 1</v>
      </c>
      <c r="G65" s="407">
        <f>VLOOKUP(Tabla822[[#This Row],[Riesgo Sanitario
Ministerio de Salud]],$H$2:$J$4,2,0)</f>
        <v>21956.912413529866</v>
      </c>
    </row>
    <row r="66" spans="2:7" ht="35.1" customHeight="1">
      <c r="B66">
        <f t="shared" si="0"/>
        <v>65</v>
      </c>
      <c r="C66" s="67" t="s">
        <v>877</v>
      </c>
      <c r="D66" s="67" t="s">
        <v>1993</v>
      </c>
      <c r="E66" s="169" t="s">
        <v>732</v>
      </c>
      <c r="F66" s="67" t="str">
        <f>VLOOKUP(Tabla822[[#This Row],[Riesgo Sanitario
Ministerio de Salud]],$H$2:$J$4,3,0)</f>
        <v>Servicio recolección de basura comercial 3</v>
      </c>
      <c r="G66" s="407">
        <f>VLOOKUP(Tabla822[[#This Row],[Riesgo Sanitario
Ministerio de Salud]],$H$2:$J$4,2,0)</f>
        <v>39522.44234435376</v>
      </c>
    </row>
    <row r="67" spans="2:7" ht="35.1" customHeight="1">
      <c r="B67">
        <f t="shared" si="0"/>
        <v>66</v>
      </c>
      <c r="C67" s="67" t="s">
        <v>983</v>
      </c>
      <c r="D67" s="67" t="s">
        <v>1994</v>
      </c>
      <c r="E67" s="169" t="s">
        <v>740</v>
      </c>
      <c r="F67" s="67" t="str">
        <f>VLOOKUP(Tabla822[[#This Row],[Riesgo Sanitario
Ministerio de Salud]],$H$2:$J$4,3,0)</f>
        <v>Servicio recolección de basura comercial 2</v>
      </c>
      <c r="G67" s="407">
        <f>VLOOKUP(Tabla822[[#This Row],[Riesgo Sanitario
Ministerio de Salud]],$H$2:$J$4,2,0)</f>
        <v>30739.677378941815</v>
      </c>
    </row>
    <row r="68" spans="2:7" ht="35.1" customHeight="1">
      <c r="B68">
        <f t="shared" ref="B68:B131" si="1">1+B67</f>
        <v>67</v>
      </c>
      <c r="C68" s="67" t="s">
        <v>841</v>
      </c>
      <c r="D68" s="67" t="s">
        <v>1995</v>
      </c>
      <c r="E68" s="169" t="s">
        <v>735</v>
      </c>
      <c r="F68" s="67" t="str">
        <f>VLOOKUP(Tabla822[[#This Row],[Riesgo Sanitario
Ministerio de Salud]],$H$2:$J$4,3,0)</f>
        <v>Servicio recolección de basura comercial 1</v>
      </c>
      <c r="G68" s="407">
        <f>VLOOKUP(Tabla822[[#This Row],[Riesgo Sanitario
Ministerio de Salud]],$H$2:$J$4,2,0)</f>
        <v>21956.912413529866</v>
      </c>
    </row>
    <row r="69" spans="2:7" ht="35.1" customHeight="1">
      <c r="B69">
        <f t="shared" si="1"/>
        <v>68</v>
      </c>
      <c r="C69" s="67" t="s">
        <v>973</v>
      </c>
      <c r="D69" s="67" t="s">
        <v>1996</v>
      </c>
      <c r="E69" s="169" t="s">
        <v>740</v>
      </c>
      <c r="F69" s="67" t="str">
        <f>VLOOKUP(Tabla822[[#This Row],[Riesgo Sanitario
Ministerio de Salud]],$H$2:$J$4,3,0)</f>
        <v>Servicio recolección de basura comercial 2</v>
      </c>
      <c r="G69" s="407">
        <f>VLOOKUP(Tabla822[[#This Row],[Riesgo Sanitario
Ministerio de Salud]],$H$2:$J$4,2,0)</f>
        <v>30739.677378941815</v>
      </c>
    </row>
    <row r="70" spans="2:7" ht="35.1" customHeight="1">
      <c r="B70">
        <f t="shared" si="1"/>
        <v>69</v>
      </c>
      <c r="C70" s="67" t="s">
        <v>953</v>
      </c>
      <c r="D70" s="67" t="s">
        <v>1997</v>
      </c>
      <c r="E70" s="169" t="s">
        <v>740</v>
      </c>
      <c r="F70" s="67" t="str">
        <f>VLOOKUP(Tabla822[[#This Row],[Riesgo Sanitario
Ministerio de Salud]],$H$2:$J$4,3,0)</f>
        <v>Servicio recolección de basura comercial 2</v>
      </c>
      <c r="G70" s="407">
        <f>VLOOKUP(Tabla822[[#This Row],[Riesgo Sanitario
Ministerio de Salud]],$H$2:$J$4,2,0)</f>
        <v>30739.677378941815</v>
      </c>
    </row>
    <row r="71" spans="2:7" ht="35.1" customHeight="1">
      <c r="B71">
        <f t="shared" si="1"/>
        <v>70</v>
      </c>
      <c r="C71" s="67" t="s">
        <v>857</v>
      </c>
      <c r="D71" s="67" t="s">
        <v>1998</v>
      </c>
      <c r="E71" s="169" t="s">
        <v>740</v>
      </c>
      <c r="F71" s="67" t="str">
        <f>VLOOKUP(Tabla822[[#This Row],[Riesgo Sanitario
Ministerio de Salud]],$H$2:$J$4,3,0)</f>
        <v>Servicio recolección de basura comercial 2</v>
      </c>
      <c r="G71" s="407">
        <f>VLOOKUP(Tabla822[[#This Row],[Riesgo Sanitario
Ministerio de Salud]],$H$2:$J$4,2,0)</f>
        <v>30739.677378941815</v>
      </c>
    </row>
    <row r="72" spans="2:7" ht="35.1" customHeight="1">
      <c r="B72">
        <f t="shared" si="1"/>
        <v>71</v>
      </c>
      <c r="C72" s="67" t="s">
        <v>929</v>
      </c>
      <c r="D72" s="67" t="s">
        <v>1999</v>
      </c>
      <c r="E72" s="169" t="s">
        <v>735</v>
      </c>
      <c r="F72" s="67" t="str">
        <f>VLOOKUP(Tabla822[[#This Row],[Riesgo Sanitario
Ministerio de Salud]],$H$2:$J$4,3,0)</f>
        <v>Servicio recolección de basura comercial 1</v>
      </c>
      <c r="G72" s="407">
        <f>VLOOKUP(Tabla822[[#This Row],[Riesgo Sanitario
Ministerio de Salud]],$H$2:$J$4,2,0)</f>
        <v>21956.912413529866</v>
      </c>
    </row>
    <row r="73" spans="2:7" ht="35.1" customHeight="1">
      <c r="B73">
        <f t="shared" si="1"/>
        <v>72</v>
      </c>
      <c r="C73" s="67" t="s">
        <v>2000</v>
      </c>
      <c r="D73" s="67" t="s">
        <v>2001</v>
      </c>
      <c r="E73" s="169" t="s">
        <v>735</v>
      </c>
      <c r="F73" s="67" t="str">
        <f>VLOOKUP(Tabla822[[#This Row],[Riesgo Sanitario
Ministerio de Salud]],$H$2:$J$4,3,0)</f>
        <v>Servicio recolección de basura comercial 1</v>
      </c>
      <c r="G73" s="407">
        <f>VLOOKUP(Tabla822[[#This Row],[Riesgo Sanitario
Ministerio de Salud]],$H$2:$J$4,2,0)</f>
        <v>21956.912413529866</v>
      </c>
    </row>
    <row r="74" spans="2:7" ht="35.1" customHeight="1">
      <c r="B74">
        <f t="shared" si="1"/>
        <v>73</v>
      </c>
      <c r="C74" s="67" t="s">
        <v>807</v>
      </c>
      <c r="D74" s="67" t="s">
        <v>2002</v>
      </c>
      <c r="E74" s="169" t="s">
        <v>735</v>
      </c>
      <c r="F74" s="67" t="str">
        <f>VLOOKUP(Tabla822[[#This Row],[Riesgo Sanitario
Ministerio de Salud]],$H$2:$J$4,3,0)</f>
        <v>Servicio recolección de basura comercial 1</v>
      </c>
      <c r="G74" s="407">
        <f>VLOOKUP(Tabla822[[#This Row],[Riesgo Sanitario
Ministerio de Salud]],$H$2:$J$4,2,0)</f>
        <v>21956.912413529866</v>
      </c>
    </row>
    <row r="75" spans="2:7" ht="35.1" customHeight="1">
      <c r="B75">
        <f t="shared" si="1"/>
        <v>74</v>
      </c>
      <c r="C75" s="67" t="s">
        <v>865</v>
      </c>
      <c r="D75" s="67" t="s">
        <v>2003</v>
      </c>
      <c r="E75" s="169" t="s">
        <v>735</v>
      </c>
      <c r="F75" s="67" t="str">
        <f>VLOOKUP(Tabla822[[#This Row],[Riesgo Sanitario
Ministerio de Salud]],$H$2:$J$4,3,0)</f>
        <v>Servicio recolección de basura comercial 1</v>
      </c>
      <c r="G75" s="407">
        <f>VLOOKUP(Tabla822[[#This Row],[Riesgo Sanitario
Ministerio de Salud]],$H$2:$J$4,2,0)</f>
        <v>21956.912413529866</v>
      </c>
    </row>
    <row r="76" spans="2:7" ht="35.1" customHeight="1">
      <c r="B76">
        <f t="shared" si="1"/>
        <v>75</v>
      </c>
      <c r="C76" s="67" t="s">
        <v>809</v>
      </c>
      <c r="D76" s="67" t="s">
        <v>2004</v>
      </c>
      <c r="E76" s="169" t="s">
        <v>735</v>
      </c>
      <c r="F76" s="67" t="str">
        <f>VLOOKUP(Tabla822[[#This Row],[Riesgo Sanitario
Ministerio de Salud]],$H$2:$J$4,3,0)</f>
        <v>Servicio recolección de basura comercial 1</v>
      </c>
      <c r="G76" s="407">
        <f>VLOOKUP(Tabla822[[#This Row],[Riesgo Sanitario
Ministerio de Salud]],$H$2:$J$4,2,0)</f>
        <v>21956.912413529866</v>
      </c>
    </row>
    <row r="77" spans="2:7" ht="35.1" customHeight="1">
      <c r="B77">
        <f t="shared" si="1"/>
        <v>76</v>
      </c>
      <c r="C77" s="67" t="s">
        <v>937</v>
      </c>
      <c r="D77" s="67" t="s">
        <v>2005</v>
      </c>
      <c r="E77" s="169" t="s">
        <v>740</v>
      </c>
      <c r="F77" s="67" t="str">
        <f>VLOOKUP(Tabla822[[#This Row],[Riesgo Sanitario
Ministerio de Salud]],$H$2:$J$4,3,0)</f>
        <v>Servicio recolección de basura comercial 2</v>
      </c>
      <c r="G77" s="407">
        <f>VLOOKUP(Tabla822[[#This Row],[Riesgo Sanitario
Ministerio de Salud]],$H$2:$J$4,2,0)</f>
        <v>30739.677378941815</v>
      </c>
    </row>
    <row r="78" spans="2:7" ht="35.1" customHeight="1">
      <c r="B78">
        <f t="shared" si="1"/>
        <v>77</v>
      </c>
      <c r="C78" s="67" t="s">
        <v>991</v>
      </c>
      <c r="D78" s="67" t="s">
        <v>2006</v>
      </c>
      <c r="E78" s="169" t="s">
        <v>740</v>
      </c>
      <c r="F78" s="67" t="str">
        <f>VLOOKUP(Tabla822[[#This Row],[Riesgo Sanitario
Ministerio de Salud]],$H$2:$J$4,3,0)</f>
        <v>Servicio recolección de basura comercial 2</v>
      </c>
      <c r="G78" s="407">
        <f>VLOOKUP(Tabla822[[#This Row],[Riesgo Sanitario
Ministerio de Salud]],$H$2:$J$4,2,0)</f>
        <v>30739.677378941815</v>
      </c>
    </row>
    <row r="79" spans="2:7" ht="35.1" customHeight="1">
      <c r="B79">
        <f t="shared" si="1"/>
        <v>78</v>
      </c>
      <c r="C79" s="67" t="s">
        <v>1013</v>
      </c>
      <c r="D79" s="67" t="s">
        <v>2007</v>
      </c>
      <c r="E79" s="169" t="s">
        <v>735</v>
      </c>
      <c r="F79" s="67" t="str">
        <f>VLOOKUP(Tabla822[[#This Row],[Riesgo Sanitario
Ministerio de Salud]],$H$2:$J$4,3,0)</f>
        <v>Servicio recolección de basura comercial 1</v>
      </c>
      <c r="G79" s="407">
        <f>VLOOKUP(Tabla822[[#This Row],[Riesgo Sanitario
Ministerio de Salud]],$H$2:$J$4,2,0)</f>
        <v>21956.912413529866</v>
      </c>
    </row>
    <row r="80" spans="2:7" ht="35.1" customHeight="1">
      <c r="B80">
        <f t="shared" si="1"/>
        <v>79</v>
      </c>
      <c r="C80" s="67" t="s">
        <v>853</v>
      </c>
      <c r="D80" s="67" t="s">
        <v>2008</v>
      </c>
      <c r="E80" s="169" t="s">
        <v>735</v>
      </c>
      <c r="F80" s="67" t="str">
        <f>VLOOKUP(Tabla822[[#This Row],[Riesgo Sanitario
Ministerio de Salud]],$H$2:$J$4,3,0)</f>
        <v>Servicio recolección de basura comercial 1</v>
      </c>
      <c r="G80" s="407">
        <f>VLOOKUP(Tabla822[[#This Row],[Riesgo Sanitario
Ministerio de Salud]],$H$2:$J$4,2,0)</f>
        <v>21956.912413529866</v>
      </c>
    </row>
    <row r="81" spans="2:7" ht="35.1" customHeight="1">
      <c r="B81">
        <f t="shared" si="1"/>
        <v>80</v>
      </c>
      <c r="C81" s="67" t="s">
        <v>2009</v>
      </c>
      <c r="D81" s="67" t="s">
        <v>2010</v>
      </c>
      <c r="E81" s="169" t="s">
        <v>740</v>
      </c>
      <c r="F81" s="67" t="str">
        <f>VLOOKUP(Tabla822[[#This Row],[Riesgo Sanitario
Ministerio de Salud]],$H$2:$J$4,3,0)</f>
        <v>Servicio recolección de basura comercial 2</v>
      </c>
      <c r="G81" s="407">
        <f>VLOOKUP(Tabla822[[#This Row],[Riesgo Sanitario
Ministerio de Salud]],$H$2:$J$4,2,0)</f>
        <v>30739.677378941815</v>
      </c>
    </row>
    <row r="82" spans="2:7" ht="35.1" customHeight="1">
      <c r="B82">
        <f t="shared" si="1"/>
        <v>81</v>
      </c>
      <c r="C82" s="67" t="s">
        <v>795</v>
      </c>
      <c r="D82" s="67" t="s">
        <v>2011</v>
      </c>
      <c r="E82" s="169" t="s">
        <v>740</v>
      </c>
      <c r="F82" s="67" t="str">
        <f>VLOOKUP(Tabla822[[#This Row],[Riesgo Sanitario
Ministerio de Salud]],$H$2:$J$4,3,0)</f>
        <v>Servicio recolección de basura comercial 2</v>
      </c>
      <c r="G82" s="407">
        <f>VLOOKUP(Tabla822[[#This Row],[Riesgo Sanitario
Ministerio de Salud]],$H$2:$J$4,2,0)</f>
        <v>30739.677378941815</v>
      </c>
    </row>
    <row r="83" spans="2:7" ht="35.1" customHeight="1">
      <c r="B83">
        <f t="shared" si="1"/>
        <v>82</v>
      </c>
      <c r="C83" s="67" t="s">
        <v>1005</v>
      </c>
      <c r="D83" s="67" t="s">
        <v>2012</v>
      </c>
      <c r="E83" s="169" t="s">
        <v>740</v>
      </c>
      <c r="F83" s="67" t="str">
        <f>VLOOKUP(Tabla822[[#This Row],[Riesgo Sanitario
Ministerio de Salud]],$H$2:$J$4,3,0)</f>
        <v>Servicio recolección de basura comercial 2</v>
      </c>
      <c r="G83" s="407">
        <f>VLOOKUP(Tabla822[[#This Row],[Riesgo Sanitario
Ministerio de Salud]],$H$2:$J$4,2,0)</f>
        <v>30739.677378941815</v>
      </c>
    </row>
    <row r="84" spans="2:7" ht="35.1" customHeight="1">
      <c r="B84">
        <f t="shared" si="1"/>
        <v>83</v>
      </c>
      <c r="C84" s="67" t="s">
        <v>782</v>
      </c>
      <c r="D84" s="67" t="s">
        <v>2013</v>
      </c>
      <c r="E84" s="169"/>
      <c r="F84" s="67"/>
      <c r="G84" s="407" t="e">
        <f>VLOOKUP(Tabla822[[#This Row],[Riesgo Sanitario
Ministerio de Salud]],$H$2:$J$4,2,0)</f>
        <v>#N/A</v>
      </c>
    </row>
    <row r="85" spans="2:7" ht="35.1" customHeight="1">
      <c r="B85">
        <f t="shared" si="1"/>
        <v>84</v>
      </c>
      <c r="C85" s="67" t="s">
        <v>747</v>
      </c>
      <c r="D85" s="67" t="s">
        <v>2014</v>
      </c>
      <c r="E85" s="169" t="s">
        <v>735</v>
      </c>
      <c r="F85" s="67" t="str">
        <f>VLOOKUP(Tabla822[[#This Row],[Riesgo Sanitario
Ministerio de Salud]],$H$2:$J$4,3,0)</f>
        <v>Servicio recolección de basura comercial 1</v>
      </c>
      <c r="G85" s="407">
        <f>VLOOKUP(Tabla822[[#This Row],[Riesgo Sanitario
Ministerio de Salud]],$H$2:$J$4,2,0)</f>
        <v>21956.912413529866</v>
      </c>
    </row>
    <row r="86" spans="2:7" ht="35.1" customHeight="1">
      <c r="B86">
        <f t="shared" si="1"/>
        <v>85</v>
      </c>
      <c r="C86" s="67" t="s">
        <v>997</v>
      </c>
      <c r="D86" s="67" t="s">
        <v>2015</v>
      </c>
      <c r="E86" s="169" t="s">
        <v>735</v>
      </c>
      <c r="F86" s="67" t="str">
        <f>VLOOKUP(Tabla822[[#This Row],[Riesgo Sanitario
Ministerio de Salud]],$H$2:$J$4,3,0)</f>
        <v>Servicio recolección de basura comercial 1</v>
      </c>
      <c r="G86" s="407">
        <f>VLOOKUP(Tabla822[[#This Row],[Riesgo Sanitario
Ministerio de Salud]],$H$2:$J$4,2,0)</f>
        <v>21956.912413529866</v>
      </c>
    </row>
    <row r="87" spans="2:7" ht="35.1" customHeight="1">
      <c r="B87">
        <f t="shared" si="1"/>
        <v>86</v>
      </c>
      <c r="C87" s="67" t="s">
        <v>845</v>
      </c>
      <c r="D87" s="67" t="s">
        <v>2016</v>
      </c>
      <c r="E87" s="169" t="s">
        <v>735</v>
      </c>
      <c r="F87" s="67" t="str">
        <f>VLOOKUP(Tabla822[[#This Row],[Riesgo Sanitario
Ministerio de Salud]],$H$2:$J$4,3,0)</f>
        <v>Servicio recolección de basura comercial 1</v>
      </c>
      <c r="G87" s="407">
        <f>VLOOKUP(Tabla822[[#This Row],[Riesgo Sanitario
Ministerio de Salud]],$H$2:$J$4,2,0)</f>
        <v>21956.912413529866</v>
      </c>
    </row>
    <row r="88" spans="2:7" ht="35.1" customHeight="1">
      <c r="B88">
        <f t="shared" si="1"/>
        <v>87</v>
      </c>
      <c r="C88" s="67" t="s">
        <v>911</v>
      </c>
      <c r="D88" s="67" t="s">
        <v>2017</v>
      </c>
      <c r="E88" s="169" t="s">
        <v>735</v>
      </c>
      <c r="F88" s="67" t="str">
        <f>VLOOKUP(Tabla822[[#This Row],[Riesgo Sanitario
Ministerio de Salud]],$H$2:$J$4,3,0)</f>
        <v>Servicio recolección de basura comercial 1</v>
      </c>
      <c r="G88" s="407">
        <f>VLOOKUP(Tabla822[[#This Row],[Riesgo Sanitario
Ministerio de Salud]],$H$2:$J$4,2,0)</f>
        <v>21956.912413529866</v>
      </c>
    </row>
    <row r="89" spans="2:7" ht="35.1" customHeight="1">
      <c r="B89">
        <f t="shared" si="1"/>
        <v>88</v>
      </c>
      <c r="C89" s="67" t="s">
        <v>797</v>
      </c>
      <c r="D89" s="67" t="s">
        <v>2018</v>
      </c>
      <c r="E89" s="169" t="s">
        <v>740</v>
      </c>
      <c r="F89" s="67" t="str">
        <f>VLOOKUP(Tabla822[[#This Row],[Riesgo Sanitario
Ministerio de Salud]],$H$2:$J$4,3,0)</f>
        <v>Servicio recolección de basura comercial 2</v>
      </c>
      <c r="G89" s="407">
        <f>VLOOKUP(Tabla822[[#This Row],[Riesgo Sanitario
Ministerio de Salud]],$H$2:$J$4,2,0)</f>
        <v>30739.677378941815</v>
      </c>
    </row>
    <row r="90" spans="2:7" ht="35.1" customHeight="1">
      <c r="B90">
        <f t="shared" si="1"/>
        <v>89</v>
      </c>
      <c r="C90" s="67" t="s">
        <v>2019</v>
      </c>
      <c r="D90" s="67" t="s">
        <v>2020</v>
      </c>
      <c r="E90" s="169" t="s">
        <v>735</v>
      </c>
      <c r="F90" s="67" t="str">
        <f>VLOOKUP(Tabla822[[#This Row],[Riesgo Sanitario
Ministerio de Salud]],$H$2:$J$4,3,0)</f>
        <v>Servicio recolección de basura comercial 1</v>
      </c>
      <c r="G90" s="407">
        <f>VLOOKUP(Tabla822[[#This Row],[Riesgo Sanitario
Ministerio de Salud]],$H$2:$J$4,2,0)</f>
        <v>21956.912413529866</v>
      </c>
    </row>
    <row r="91" spans="2:7" ht="35.1" customHeight="1">
      <c r="B91">
        <f t="shared" si="1"/>
        <v>90</v>
      </c>
      <c r="C91" s="67" t="s">
        <v>2021</v>
      </c>
      <c r="D91" s="67" t="s">
        <v>2022</v>
      </c>
      <c r="E91" s="169" t="s">
        <v>735</v>
      </c>
      <c r="F91" s="67" t="str">
        <f>VLOOKUP(Tabla822[[#This Row],[Riesgo Sanitario
Ministerio de Salud]],$H$2:$J$4,3,0)</f>
        <v>Servicio recolección de basura comercial 1</v>
      </c>
      <c r="G91" s="407">
        <f>VLOOKUP(Tabla822[[#This Row],[Riesgo Sanitario
Ministerio de Salud]],$H$2:$J$4,2,0)</f>
        <v>21956.912413529866</v>
      </c>
    </row>
    <row r="92" spans="2:7" ht="35.1" customHeight="1">
      <c r="B92">
        <f t="shared" si="1"/>
        <v>91</v>
      </c>
      <c r="C92" s="67" t="s">
        <v>921</v>
      </c>
      <c r="D92" s="67" t="s">
        <v>2023</v>
      </c>
      <c r="E92" s="169" t="s">
        <v>735</v>
      </c>
      <c r="F92" s="67" t="str">
        <f>VLOOKUP(Tabla822[[#This Row],[Riesgo Sanitario
Ministerio de Salud]],$H$2:$J$4,3,0)</f>
        <v>Servicio recolección de basura comercial 1</v>
      </c>
      <c r="G92" s="407">
        <f>VLOOKUP(Tabla822[[#This Row],[Riesgo Sanitario
Ministerio de Salud]],$H$2:$J$4,2,0)</f>
        <v>21956.912413529866</v>
      </c>
    </row>
    <row r="93" spans="2:7" ht="35.1" customHeight="1">
      <c r="B93">
        <f t="shared" si="1"/>
        <v>92</v>
      </c>
      <c r="C93" s="67" t="s">
        <v>2024</v>
      </c>
      <c r="D93" s="67" t="s">
        <v>2025</v>
      </c>
      <c r="E93" s="169" t="s">
        <v>740</v>
      </c>
      <c r="F93" s="67" t="str">
        <f>VLOOKUP(Tabla822[[#This Row],[Riesgo Sanitario
Ministerio de Salud]],$H$2:$J$4,3,0)</f>
        <v>Servicio recolección de basura comercial 2</v>
      </c>
      <c r="G93" s="407">
        <f>VLOOKUP(Tabla822[[#This Row],[Riesgo Sanitario
Ministerio de Salud]],$H$2:$J$4,2,0)</f>
        <v>30739.677378941815</v>
      </c>
    </row>
    <row r="94" spans="2:7" ht="35.1" customHeight="1">
      <c r="B94">
        <f t="shared" si="1"/>
        <v>93</v>
      </c>
      <c r="C94" s="67" t="s">
        <v>859</v>
      </c>
      <c r="D94" s="67" t="s">
        <v>2026</v>
      </c>
      <c r="E94" s="169" t="s">
        <v>740</v>
      </c>
      <c r="F94" s="67" t="str">
        <f>VLOOKUP(Tabla822[[#This Row],[Riesgo Sanitario
Ministerio de Salud]],$H$2:$J$4,3,0)</f>
        <v>Servicio recolección de basura comercial 2</v>
      </c>
      <c r="G94" s="407">
        <f>VLOOKUP(Tabla822[[#This Row],[Riesgo Sanitario
Ministerio de Salud]],$H$2:$J$4,2,0)</f>
        <v>30739.677378941815</v>
      </c>
    </row>
    <row r="95" spans="2:7" ht="35.1" customHeight="1">
      <c r="B95">
        <f t="shared" si="1"/>
        <v>94</v>
      </c>
      <c r="C95" s="67" t="s">
        <v>843</v>
      </c>
      <c r="D95" s="67" t="s">
        <v>2027</v>
      </c>
      <c r="E95" s="169" t="s">
        <v>740</v>
      </c>
      <c r="F95" s="67" t="str">
        <f>VLOOKUP(Tabla822[[#This Row],[Riesgo Sanitario
Ministerio de Salud]],$H$2:$J$4,3,0)</f>
        <v>Servicio recolección de basura comercial 2</v>
      </c>
      <c r="G95" s="407">
        <f>VLOOKUP(Tabla822[[#This Row],[Riesgo Sanitario
Ministerio de Salud]],$H$2:$J$4,2,0)</f>
        <v>30739.677378941815</v>
      </c>
    </row>
    <row r="96" spans="2:7" ht="35.1" customHeight="1">
      <c r="B96">
        <f t="shared" si="1"/>
        <v>95</v>
      </c>
      <c r="C96" s="67" t="s">
        <v>2028</v>
      </c>
      <c r="D96" s="67" t="s">
        <v>2029</v>
      </c>
      <c r="E96" s="169" t="s">
        <v>735</v>
      </c>
      <c r="F96" s="67" t="str">
        <f>VLOOKUP(Tabla822[[#This Row],[Riesgo Sanitario
Ministerio de Salud]],$H$2:$J$4,3,0)</f>
        <v>Servicio recolección de basura comercial 1</v>
      </c>
      <c r="G96" s="407">
        <f>VLOOKUP(Tabla822[[#This Row],[Riesgo Sanitario
Ministerio de Salud]],$H$2:$J$4,2,0)</f>
        <v>21956.912413529866</v>
      </c>
    </row>
    <row r="97" spans="2:7" ht="35.1" customHeight="1">
      <c r="B97">
        <f t="shared" si="1"/>
        <v>96</v>
      </c>
      <c r="C97" s="67" t="s">
        <v>2030</v>
      </c>
      <c r="D97" s="67" t="s">
        <v>2031</v>
      </c>
      <c r="E97" s="169" t="s">
        <v>735</v>
      </c>
      <c r="F97" s="67" t="str">
        <f>VLOOKUP(Tabla822[[#This Row],[Riesgo Sanitario
Ministerio de Salud]],$H$2:$J$4,3,0)</f>
        <v>Servicio recolección de basura comercial 1</v>
      </c>
      <c r="G97" s="407">
        <f>VLOOKUP(Tabla822[[#This Row],[Riesgo Sanitario
Ministerio de Salud]],$H$2:$J$4,2,0)</f>
        <v>21956.912413529866</v>
      </c>
    </row>
    <row r="98" spans="2:7" ht="35.1" customHeight="1">
      <c r="B98">
        <f t="shared" si="1"/>
        <v>97</v>
      </c>
      <c r="C98" s="67" t="s">
        <v>823</v>
      </c>
      <c r="D98" s="67" t="s">
        <v>2032</v>
      </c>
      <c r="E98" s="169" t="s">
        <v>732</v>
      </c>
      <c r="F98" s="67" t="str">
        <f>VLOOKUP(Tabla822[[#This Row],[Riesgo Sanitario
Ministerio de Salud]],$H$2:$J$4,3,0)</f>
        <v>Servicio recolección de basura comercial 3</v>
      </c>
      <c r="G98" s="407">
        <f>VLOOKUP(Tabla822[[#This Row],[Riesgo Sanitario
Ministerio de Salud]],$H$2:$J$4,2,0)</f>
        <v>39522.44234435376</v>
      </c>
    </row>
    <row r="99" spans="2:7" ht="35.1" customHeight="1">
      <c r="B99">
        <f t="shared" si="1"/>
        <v>98</v>
      </c>
      <c r="C99" s="67" t="s">
        <v>893</v>
      </c>
      <c r="D99" s="67" t="s">
        <v>2033</v>
      </c>
      <c r="E99" s="169" t="s">
        <v>732</v>
      </c>
      <c r="F99" s="67" t="str">
        <f>VLOOKUP(Tabla822[[#This Row],[Riesgo Sanitario
Ministerio de Salud]],$H$2:$J$4,3,0)</f>
        <v>Servicio recolección de basura comercial 3</v>
      </c>
      <c r="G99" s="407">
        <f>VLOOKUP(Tabla822[[#This Row],[Riesgo Sanitario
Ministerio de Salud]],$H$2:$J$4,2,0)</f>
        <v>39522.44234435376</v>
      </c>
    </row>
    <row r="100" spans="2:7" ht="35.1" customHeight="1">
      <c r="B100">
        <f t="shared" si="1"/>
        <v>99</v>
      </c>
      <c r="C100" s="67" t="s">
        <v>2034</v>
      </c>
      <c r="D100" s="67" t="s">
        <v>2035</v>
      </c>
      <c r="E100" s="169" t="s">
        <v>732</v>
      </c>
      <c r="F100" s="67" t="str">
        <f>VLOOKUP(Tabla822[[#This Row],[Riesgo Sanitario
Ministerio de Salud]],$H$2:$J$4,3,0)</f>
        <v>Servicio recolección de basura comercial 3</v>
      </c>
      <c r="G100" s="407">
        <f>VLOOKUP(Tabla822[[#This Row],[Riesgo Sanitario
Ministerio de Salud]],$H$2:$J$4,2,0)</f>
        <v>39522.44234435376</v>
      </c>
    </row>
    <row r="101" spans="2:7" ht="35.1" customHeight="1">
      <c r="B101">
        <f t="shared" si="1"/>
        <v>100</v>
      </c>
      <c r="C101" s="67" t="s">
        <v>945</v>
      </c>
      <c r="D101" s="67" t="s">
        <v>2036</v>
      </c>
      <c r="E101" s="169" t="s">
        <v>735</v>
      </c>
      <c r="F101" s="67" t="str">
        <f>VLOOKUP(Tabla822[[#This Row],[Riesgo Sanitario
Ministerio de Salud]],$H$2:$J$4,3,0)</f>
        <v>Servicio recolección de basura comercial 1</v>
      </c>
      <c r="G101" s="407">
        <f>VLOOKUP(Tabla822[[#This Row],[Riesgo Sanitario
Ministerio de Salud]],$H$2:$J$4,2,0)</f>
        <v>21956.912413529866</v>
      </c>
    </row>
    <row r="102" spans="2:7" ht="35.1" customHeight="1">
      <c r="B102">
        <f t="shared" si="1"/>
        <v>101</v>
      </c>
      <c r="C102" s="67" t="s">
        <v>2037</v>
      </c>
      <c r="D102" s="67" t="s">
        <v>2038</v>
      </c>
      <c r="E102" s="169" t="s">
        <v>735</v>
      </c>
      <c r="F102" s="67" t="str">
        <f>VLOOKUP(Tabla822[[#This Row],[Riesgo Sanitario
Ministerio de Salud]],$H$2:$J$4,3,0)</f>
        <v>Servicio recolección de basura comercial 1</v>
      </c>
      <c r="G102" s="407">
        <f>VLOOKUP(Tabla822[[#This Row],[Riesgo Sanitario
Ministerio de Salud]],$H$2:$J$4,2,0)</f>
        <v>21956.912413529866</v>
      </c>
    </row>
    <row r="103" spans="2:7" ht="35.1" customHeight="1">
      <c r="B103">
        <f t="shared" si="1"/>
        <v>102</v>
      </c>
      <c r="C103" s="67" t="s">
        <v>969</v>
      </c>
      <c r="D103" s="67" t="s">
        <v>2039</v>
      </c>
      <c r="E103" s="169" t="s">
        <v>735</v>
      </c>
      <c r="F103" s="67" t="str">
        <f>VLOOKUP(Tabla822[[#This Row],[Riesgo Sanitario
Ministerio de Salud]],$H$2:$J$4,3,0)</f>
        <v>Servicio recolección de basura comercial 1</v>
      </c>
      <c r="G103" s="407">
        <f>VLOOKUP(Tabla822[[#This Row],[Riesgo Sanitario
Ministerio de Salud]],$H$2:$J$4,2,0)</f>
        <v>21956.912413529866</v>
      </c>
    </row>
    <row r="104" spans="2:7" ht="35.1" customHeight="1">
      <c r="B104">
        <f t="shared" si="1"/>
        <v>103</v>
      </c>
      <c r="C104" s="67" t="s">
        <v>927</v>
      </c>
      <c r="D104" s="67" t="s">
        <v>2040</v>
      </c>
      <c r="E104" s="169" t="s">
        <v>735</v>
      </c>
      <c r="F104" s="67" t="str">
        <f>VLOOKUP(Tabla822[[#This Row],[Riesgo Sanitario
Ministerio de Salud]],$H$2:$J$4,3,0)</f>
        <v>Servicio recolección de basura comercial 1</v>
      </c>
      <c r="G104" s="407">
        <f>VLOOKUP(Tabla822[[#This Row],[Riesgo Sanitario
Ministerio de Salud]],$H$2:$J$4,2,0)</f>
        <v>21956.912413529866</v>
      </c>
    </row>
    <row r="105" spans="2:7" ht="35.1" customHeight="1">
      <c r="B105">
        <f t="shared" si="1"/>
        <v>104</v>
      </c>
      <c r="C105" s="67" t="s">
        <v>993</v>
      </c>
      <c r="D105" s="67" t="s">
        <v>2041</v>
      </c>
      <c r="E105" s="169" t="s">
        <v>740</v>
      </c>
      <c r="F105" s="67" t="str">
        <f>VLOOKUP(Tabla822[[#This Row],[Riesgo Sanitario
Ministerio de Salud]],$H$2:$J$4,3,0)</f>
        <v>Servicio recolección de basura comercial 2</v>
      </c>
      <c r="G105" s="407">
        <f>VLOOKUP(Tabla822[[#This Row],[Riesgo Sanitario
Ministerio de Salud]],$H$2:$J$4,2,0)</f>
        <v>30739.677378941815</v>
      </c>
    </row>
    <row r="106" spans="2:7" ht="35.1" customHeight="1">
      <c r="B106">
        <f t="shared" si="1"/>
        <v>105</v>
      </c>
      <c r="C106" s="67" t="s">
        <v>855</v>
      </c>
      <c r="D106" s="67" t="s">
        <v>2042</v>
      </c>
      <c r="E106" s="169" t="s">
        <v>740</v>
      </c>
      <c r="F106" s="67" t="str">
        <f>VLOOKUP(Tabla822[[#This Row],[Riesgo Sanitario
Ministerio de Salud]],$H$2:$J$4,3,0)</f>
        <v>Servicio recolección de basura comercial 2</v>
      </c>
      <c r="G106" s="407">
        <f>VLOOKUP(Tabla822[[#This Row],[Riesgo Sanitario
Ministerio de Salud]],$H$2:$J$4,2,0)</f>
        <v>30739.677378941815</v>
      </c>
    </row>
    <row r="107" spans="2:7" ht="35.1" customHeight="1">
      <c r="B107">
        <f t="shared" si="1"/>
        <v>106</v>
      </c>
      <c r="C107" s="67" t="s">
        <v>827</v>
      </c>
      <c r="D107" s="67" t="s">
        <v>2043</v>
      </c>
      <c r="E107" s="169" t="s">
        <v>735</v>
      </c>
      <c r="F107" s="67" t="str">
        <f>VLOOKUP(Tabla822[[#This Row],[Riesgo Sanitario
Ministerio de Salud]],$H$2:$J$4,3,0)</f>
        <v>Servicio recolección de basura comercial 1</v>
      </c>
      <c r="G107" s="407">
        <f>VLOOKUP(Tabla822[[#This Row],[Riesgo Sanitario
Ministerio de Salud]],$H$2:$J$4,2,0)</f>
        <v>21956.912413529866</v>
      </c>
    </row>
    <row r="108" spans="2:7" ht="35.1" customHeight="1">
      <c r="B108">
        <f t="shared" si="1"/>
        <v>107</v>
      </c>
      <c r="C108" s="67" t="s">
        <v>2044</v>
      </c>
      <c r="D108" s="67" t="s">
        <v>2045</v>
      </c>
      <c r="E108" s="169" t="s">
        <v>735</v>
      </c>
      <c r="F108" s="67" t="str">
        <f>VLOOKUP(Tabla822[[#This Row],[Riesgo Sanitario
Ministerio de Salud]],$H$2:$J$4,3,0)</f>
        <v>Servicio recolección de basura comercial 1</v>
      </c>
      <c r="G108" s="407">
        <f>VLOOKUP(Tabla822[[#This Row],[Riesgo Sanitario
Ministerio de Salud]],$H$2:$J$4,2,0)</f>
        <v>21956.912413529866</v>
      </c>
    </row>
    <row r="109" spans="2:7" ht="35.1" customHeight="1">
      <c r="B109">
        <f t="shared" si="1"/>
        <v>108</v>
      </c>
      <c r="C109" s="67" t="s">
        <v>959</v>
      </c>
      <c r="D109" s="67" t="s">
        <v>2046</v>
      </c>
      <c r="E109" s="169" t="s">
        <v>735</v>
      </c>
      <c r="F109" s="67" t="str">
        <f>VLOOKUP(Tabla822[[#This Row],[Riesgo Sanitario
Ministerio de Salud]],$H$2:$J$4,3,0)</f>
        <v>Servicio recolección de basura comercial 1</v>
      </c>
      <c r="G109" s="407">
        <f>VLOOKUP(Tabla822[[#This Row],[Riesgo Sanitario
Ministerio de Salud]],$H$2:$J$4,2,0)</f>
        <v>21956.912413529866</v>
      </c>
    </row>
    <row r="110" spans="2:7" ht="35.1" customHeight="1">
      <c r="B110">
        <f t="shared" si="1"/>
        <v>109</v>
      </c>
      <c r="C110" s="67" t="s">
        <v>2047</v>
      </c>
      <c r="D110" s="67" t="s">
        <v>2048</v>
      </c>
      <c r="E110" s="169" t="s">
        <v>735</v>
      </c>
      <c r="F110" s="67" t="str">
        <f>VLOOKUP(Tabla822[[#This Row],[Riesgo Sanitario
Ministerio de Salud]],$H$2:$J$4,3,0)</f>
        <v>Servicio recolección de basura comercial 1</v>
      </c>
      <c r="G110" s="407">
        <f>VLOOKUP(Tabla822[[#This Row],[Riesgo Sanitario
Ministerio de Salud]],$H$2:$J$4,2,0)</f>
        <v>21956.912413529866</v>
      </c>
    </row>
    <row r="111" spans="2:7" ht="35.1" customHeight="1">
      <c r="B111">
        <f t="shared" si="1"/>
        <v>110</v>
      </c>
      <c r="C111" s="67" t="s">
        <v>955</v>
      </c>
      <c r="D111" s="67" t="s">
        <v>2049</v>
      </c>
      <c r="E111" s="169" t="s">
        <v>735</v>
      </c>
      <c r="F111" s="67" t="str">
        <f>VLOOKUP(Tabla822[[#This Row],[Riesgo Sanitario
Ministerio de Salud]],$H$2:$J$4,3,0)</f>
        <v>Servicio recolección de basura comercial 1</v>
      </c>
      <c r="G111" s="407">
        <f>VLOOKUP(Tabla822[[#This Row],[Riesgo Sanitario
Ministerio de Salud]],$H$2:$J$4,2,0)</f>
        <v>21956.912413529866</v>
      </c>
    </row>
    <row r="112" spans="2:7" ht="35.1" customHeight="1">
      <c r="B112">
        <f t="shared" si="1"/>
        <v>111</v>
      </c>
      <c r="C112" s="67" t="s">
        <v>831</v>
      </c>
      <c r="D112" s="67" t="s">
        <v>2050</v>
      </c>
      <c r="E112" s="169" t="s">
        <v>740</v>
      </c>
      <c r="F112" s="67" t="str">
        <f>VLOOKUP(Tabla822[[#This Row],[Riesgo Sanitario
Ministerio de Salud]],$H$2:$J$4,3,0)</f>
        <v>Servicio recolección de basura comercial 2</v>
      </c>
      <c r="G112" s="407">
        <f>VLOOKUP(Tabla822[[#This Row],[Riesgo Sanitario
Ministerio de Salud]],$H$2:$J$4,2,0)</f>
        <v>30739.677378941815</v>
      </c>
    </row>
    <row r="113" spans="2:7" ht="35.1" customHeight="1">
      <c r="B113">
        <f t="shared" si="1"/>
        <v>112</v>
      </c>
      <c r="C113" s="67" t="s">
        <v>2051</v>
      </c>
      <c r="D113" s="67" t="s">
        <v>2052</v>
      </c>
      <c r="E113" s="169" t="s">
        <v>735</v>
      </c>
      <c r="F113" s="67" t="str">
        <f>VLOOKUP(Tabla822[[#This Row],[Riesgo Sanitario
Ministerio de Salud]],$H$2:$J$4,3,0)</f>
        <v>Servicio recolección de basura comercial 1</v>
      </c>
      <c r="G113" s="407">
        <f>VLOOKUP(Tabla822[[#This Row],[Riesgo Sanitario
Ministerio de Salud]],$H$2:$J$4,2,0)</f>
        <v>21956.912413529866</v>
      </c>
    </row>
    <row r="114" spans="2:7" ht="35.1" customHeight="1">
      <c r="B114">
        <f t="shared" si="1"/>
        <v>113</v>
      </c>
      <c r="C114" s="67" t="s">
        <v>2053</v>
      </c>
      <c r="D114" s="67" t="s">
        <v>2054</v>
      </c>
      <c r="E114" s="169" t="s">
        <v>732</v>
      </c>
      <c r="F114" s="67" t="str">
        <f>VLOOKUP(Tabla822[[#This Row],[Riesgo Sanitario
Ministerio de Salud]],$H$2:$J$4,3,0)</f>
        <v>Servicio recolección de basura comercial 3</v>
      </c>
      <c r="G114" s="407">
        <f>VLOOKUP(Tabla822[[#This Row],[Riesgo Sanitario
Ministerio de Salud]],$H$2:$J$4,2,0)</f>
        <v>39522.44234435376</v>
      </c>
    </row>
    <row r="115" spans="2:7" ht="35.1" customHeight="1">
      <c r="B115">
        <f t="shared" si="1"/>
        <v>114</v>
      </c>
      <c r="C115" s="67" t="s">
        <v>819</v>
      </c>
      <c r="D115" s="67" t="s">
        <v>2055</v>
      </c>
      <c r="E115" s="169" t="s">
        <v>735</v>
      </c>
      <c r="F115" s="67" t="str">
        <f>VLOOKUP(Tabla822[[#This Row],[Riesgo Sanitario
Ministerio de Salud]],$H$2:$J$4,3,0)</f>
        <v>Servicio recolección de basura comercial 1</v>
      </c>
      <c r="G115" s="407">
        <f>VLOOKUP(Tabla822[[#This Row],[Riesgo Sanitario
Ministerio de Salud]],$H$2:$J$4,2,0)</f>
        <v>21956.912413529866</v>
      </c>
    </row>
    <row r="116" spans="2:7" ht="35.1" customHeight="1">
      <c r="B116">
        <f t="shared" si="1"/>
        <v>115</v>
      </c>
      <c r="C116" s="67" t="s">
        <v>967</v>
      </c>
      <c r="D116" s="67" t="s">
        <v>2056</v>
      </c>
      <c r="E116" s="169" t="s">
        <v>735</v>
      </c>
      <c r="F116" s="67" t="str">
        <f>VLOOKUP(Tabla822[[#This Row],[Riesgo Sanitario
Ministerio de Salud]],$H$2:$J$4,3,0)</f>
        <v>Servicio recolección de basura comercial 1</v>
      </c>
      <c r="G116" s="407">
        <f>VLOOKUP(Tabla822[[#This Row],[Riesgo Sanitario
Ministerio de Salud]],$H$2:$J$4,2,0)</f>
        <v>21956.912413529866</v>
      </c>
    </row>
    <row r="117" spans="2:7" ht="35.1" customHeight="1">
      <c r="B117">
        <f t="shared" si="1"/>
        <v>116</v>
      </c>
      <c r="C117" s="67" t="s">
        <v>2057</v>
      </c>
      <c r="D117" s="67" t="s">
        <v>2058</v>
      </c>
      <c r="E117" s="169" t="s">
        <v>735</v>
      </c>
      <c r="F117" s="67" t="str">
        <f>VLOOKUP(Tabla822[[#This Row],[Riesgo Sanitario
Ministerio de Salud]],$H$2:$J$4,3,0)</f>
        <v>Servicio recolección de basura comercial 1</v>
      </c>
      <c r="G117" s="407">
        <f>VLOOKUP(Tabla822[[#This Row],[Riesgo Sanitario
Ministerio de Salud]],$H$2:$J$4,2,0)</f>
        <v>21956.912413529866</v>
      </c>
    </row>
    <row r="118" spans="2:7" ht="35.1" customHeight="1">
      <c r="B118">
        <f t="shared" si="1"/>
        <v>117</v>
      </c>
      <c r="C118" s="67" t="s">
        <v>985</v>
      </c>
      <c r="D118" s="67" t="s">
        <v>2059</v>
      </c>
      <c r="E118" s="169" t="s">
        <v>735</v>
      </c>
      <c r="F118" s="67" t="str">
        <f>VLOOKUP(Tabla822[[#This Row],[Riesgo Sanitario
Ministerio de Salud]],$H$2:$J$4,3,0)</f>
        <v>Servicio recolección de basura comercial 1</v>
      </c>
      <c r="G118" s="407">
        <f>VLOOKUP(Tabla822[[#This Row],[Riesgo Sanitario
Ministerio de Salud]],$H$2:$J$4,2,0)</f>
        <v>21956.912413529866</v>
      </c>
    </row>
    <row r="119" spans="2:7" ht="35.1" customHeight="1">
      <c r="B119">
        <f t="shared" si="1"/>
        <v>118</v>
      </c>
      <c r="C119" s="67" t="s">
        <v>989</v>
      </c>
      <c r="D119" s="67" t="s">
        <v>2060</v>
      </c>
      <c r="E119" s="169" t="s">
        <v>735</v>
      </c>
      <c r="F119" s="67" t="str">
        <f>VLOOKUP(Tabla822[[#This Row],[Riesgo Sanitario
Ministerio de Salud]],$H$2:$J$4,3,0)</f>
        <v>Servicio recolección de basura comercial 1</v>
      </c>
      <c r="G119" s="407">
        <f>VLOOKUP(Tabla822[[#This Row],[Riesgo Sanitario
Ministerio de Salud]],$H$2:$J$4,2,0)</f>
        <v>21956.912413529866</v>
      </c>
    </row>
    <row r="120" spans="2:7" ht="35.1" customHeight="1">
      <c r="B120">
        <f t="shared" si="1"/>
        <v>119</v>
      </c>
      <c r="C120" s="67" t="s">
        <v>2061</v>
      </c>
      <c r="D120" s="67" t="s">
        <v>2062</v>
      </c>
      <c r="E120" s="169" t="s">
        <v>735</v>
      </c>
      <c r="F120" s="67" t="str">
        <f>VLOOKUP(Tabla822[[#This Row],[Riesgo Sanitario
Ministerio de Salud]],$H$2:$J$4,3,0)</f>
        <v>Servicio recolección de basura comercial 1</v>
      </c>
      <c r="G120" s="407">
        <f>VLOOKUP(Tabla822[[#This Row],[Riesgo Sanitario
Ministerio de Salud]],$H$2:$J$4,2,0)</f>
        <v>21956.912413529866</v>
      </c>
    </row>
    <row r="121" spans="2:7" ht="35.1" customHeight="1">
      <c r="B121">
        <f t="shared" si="1"/>
        <v>120</v>
      </c>
      <c r="C121" s="67" t="s">
        <v>979</v>
      </c>
      <c r="D121" s="67" t="s">
        <v>2063</v>
      </c>
      <c r="E121" s="169" t="s">
        <v>735</v>
      </c>
      <c r="F121" s="67" t="str">
        <f>VLOOKUP(Tabla822[[#This Row],[Riesgo Sanitario
Ministerio de Salud]],$H$2:$J$4,3,0)</f>
        <v>Servicio recolección de basura comercial 1</v>
      </c>
      <c r="G121" s="407">
        <f>VLOOKUP(Tabla822[[#This Row],[Riesgo Sanitario
Ministerio de Salud]],$H$2:$J$4,2,0)</f>
        <v>21956.912413529866</v>
      </c>
    </row>
    <row r="122" spans="2:7" ht="35.1" customHeight="1">
      <c r="B122">
        <f t="shared" si="1"/>
        <v>121</v>
      </c>
      <c r="C122" s="67" t="s">
        <v>2064</v>
      </c>
      <c r="D122" s="67" t="s">
        <v>2065</v>
      </c>
      <c r="E122" s="169" t="s">
        <v>740</v>
      </c>
      <c r="F122" s="67" t="str">
        <f>VLOOKUP(Tabla822[[#This Row],[Riesgo Sanitario
Ministerio de Salud]],$H$2:$J$4,3,0)</f>
        <v>Servicio recolección de basura comercial 2</v>
      </c>
      <c r="G122" s="407">
        <f>VLOOKUP(Tabla822[[#This Row],[Riesgo Sanitario
Ministerio de Salud]],$H$2:$J$4,2,0)</f>
        <v>30739.677378941815</v>
      </c>
    </row>
    <row r="123" spans="2:7" ht="35.1" customHeight="1">
      <c r="B123">
        <f t="shared" si="1"/>
        <v>122</v>
      </c>
      <c r="C123" s="67" t="s">
        <v>871</v>
      </c>
      <c r="D123" s="67" t="s">
        <v>2066</v>
      </c>
      <c r="E123" s="169" t="s">
        <v>735</v>
      </c>
      <c r="F123" s="67" t="str">
        <f>VLOOKUP(Tabla822[[#This Row],[Riesgo Sanitario
Ministerio de Salud]],$H$2:$J$4,3,0)</f>
        <v>Servicio recolección de basura comercial 1</v>
      </c>
      <c r="G123" s="407">
        <f>VLOOKUP(Tabla822[[#This Row],[Riesgo Sanitario
Ministerio de Salud]],$H$2:$J$4,2,0)</f>
        <v>21956.912413529866</v>
      </c>
    </row>
    <row r="124" spans="2:7" ht="35.1" customHeight="1">
      <c r="B124">
        <f t="shared" si="1"/>
        <v>123</v>
      </c>
      <c r="C124" s="67" t="s">
        <v>815</v>
      </c>
      <c r="D124" s="67" t="s">
        <v>2067</v>
      </c>
      <c r="E124" s="169" t="s">
        <v>732</v>
      </c>
      <c r="F124" s="67" t="str">
        <f>VLOOKUP(Tabla822[[#This Row],[Riesgo Sanitario
Ministerio de Salud]],$H$2:$J$4,3,0)</f>
        <v>Servicio recolección de basura comercial 3</v>
      </c>
      <c r="G124" s="407">
        <f>VLOOKUP(Tabla822[[#This Row],[Riesgo Sanitario
Ministerio de Salud]],$H$2:$J$4,2,0)</f>
        <v>39522.44234435376</v>
      </c>
    </row>
    <row r="125" spans="2:7" ht="35.1" customHeight="1">
      <c r="B125">
        <f t="shared" si="1"/>
        <v>124</v>
      </c>
      <c r="C125" s="67" t="s">
        <v>2068</v>
      </c>
      <c r="D125" s="67" t="s">
        <v>2069</v>
      </c>
      <c r="E125" s="169" t="s">
        <v>735</v>
      </c>
      <c r="F125" s="67" t="str">
        <f>VLOOKUP(Tabla822[[#This Row],[Riesgo Sanitario
Ministerio de Salud]],$H$2:$J$4,3,0)</f>
        <v>Servicio recolección de basura comercial 1</v>
      </c>
      <c r="G125" s="407">
        <f>VLOOKUP(Tabla822[[#This Row],[Riesgo Sanitario
Ministerio de Salud]],$H$2:$J$4,2,0)</f>
        <v>21956.912413529866</v>
      </c>
    </row>
    <row r="126" spans="2:7" ht="35.1" customHeight="1">
      <c r="B126">
        <f t="shared" si="1"/>
        <v>125</v>
      </c>
      <c r="C126" s="67" t="s">
        <v>2070</v>
      </c>
      <c r="D126" s="67" t="s">
        <v>2071</v>
      </c>
      <c r="E126" s="169" t="s">
        <v>735</v>
      </c>
      <c r="F126" s="67" t="str">
        <f>VLOOKUP(Tabla822[[#This Row],[Riesgo Sanitario
Ministerio de Salud]],$H$2:$J$4,3,0)</f>
        <v>Servicio recolección de basura comercial 1</v>
      </c>
      <c r="G126" s="407">
        <f>VLOOKUP(Tabla822[[#This Row],[Riesgo Sanitario
Ministerio de Salud]],$H$2:$J$4,2,0)</f>
        <v>21956.912413529866</v>
      </c>
    </row>
    <row r="127" spans="2:7" ht="35.1" customHeight="1">
      <c r="B127">
        <f t="shared" si="1"/>
        <v>126</v>
      </c>
      <c r="C127" s="67" t="s">
        <v>2072</v>
      </c>
      <c r="D127" s="67" t="s">
        <v>2073</v>
      </c>
      <c r="E127" s="169" t="s">
        <v>740</v>
      </c>
      <c r="F127" s="67" t="str">
        <f>VLOOKUP(Tabla822[[#This Row],[Riesgo Sanitario
Ministerio de Salud]],$H$2:$J$4,3,0)</f>
        <v>Servicio recolección de basura comercial 2</v>
      </c>
      <c r="G127" s="407">
        <f>VLOOKUP(Tabla822[[#This Row],[Riesgo Sanitario
Ministerio de Salud]],$H$2:$J$4,2,0)</f>
        <v>30739.677378941815</v>
      </c>
    </row>
    <row r="128" spans="2:7" ht="35.1" customHeight="1">
      <c r="B128">
        <f t="shared" si="1"/>
        <v>127</v>
      </c>
      <c r="C128" s="67" t="s">
        <v>793</v>
      </c>
      <c r="D128" s="67" t="s">
        <v>2074</v>
      </c>
      <c r="E128" s="169" t="s">
        <v>740</v>
      </c>
      <c r="F128" s="67" t="str">
        <f>VLOOKUP(Tabla822[[#This Row],[Riesgo Sanitario
Ministerio de Salud]],$H$2:$J$4,3,0)</f>
        <v>Servicio recolección de basura comercial 2</v>
      </c>
      <c r="G128" s="407">
        <f>VLOOKUP(Tabla822[[#This Row],[Riesgo Sanitario
Ministerio de Salud]],$H$2:$J$4,2,0)</f>
        <v>30739.677378941815</v>
      </c>
    </row>
    <row r="129" spans="2:7" ht="35.1" customHeight="1">
      <c r="B129">
        <f t="shared" si="1"/>
        <v>128</v>
      </c>
      <c r="C129" s="67" t="s">
        <v>885</v>
      </c>
      <c r="D129" s="67" t="s">
        <v>2075</v>
      </c>
      <c r="E129" s="169" t="s">
        <v>740</v>
      </c>
      <c r="F129" s="67" t="str">
        <f>VLOOKUP(Tabla822[[#This Row],[Riesgo Sanitario
Ministerio de Salud]],$H$2:$J$4,3,0)</f>
        <v>Servicio recolección de basura comercial 2</v>
      </c>
      <c r="G129" s="407">
        <f>VLOOKUP(Tabla822[[#This Row],[Riesgo Sanitario
Ministerio de Salud]],$H$2:$J$4,2,0)</f>
        <v>30739.677378941815</v>
      </c>
    </row>
    <row r="130" spans="2:7" ht="35.1" customHeight="1">
      <c r="B130">
        <f t="shared" si="1"/>
        <v>129</v>
      </c>
      <c r="C130" s="67" t="s">
        <v>963</v>
      </c>
      <c r="D130" s="67" t="s">
        <v>2076</v>
      </c>
      <c r="E130" s="169" t="s">
        <v>735</v>
      </c>
      <c r="F130" s="67" t="str">
        <f>VLOOKUP(Tabla822[[#This Row],[Riesgo Sanitario
Ministerio de Salud]],$H$2:$J$4,3,0)</f>
        <v>Servicio recolección de basura comercial 1</v>
      </c>
      <c r="G130" s="407">
        <f>VLOOKUP(Tabla822[[#This Row],[Riesgo Sanitario
Ministerio de Salud]],$H$2:$J$4,2,0)</f>
        <v>21956.912413529866</v>
      </c>
    </row>
    <row r="131" spans="2:7" ht="35.1" customHeight="1">
      <c r="B131">
        <f t="shared" si="1"/>
        <v>130</v>
      </c>
      <c r="C131" s="67" t="s">
        <v>839</v>
      </c>
      <c r="D131" s="67" t="s">
        <v>2077</v>
      </c>
      <c r="E131" s="169" t="s">
        <v>740</v>
      </c>
      <c r="F131" s="67" t="str">
        <f>VLOOKUP(Tabla822[[#This Row],[Riesgo Sanitario
Ministerio de Salud]],$H$2:$J$4,3,0)</f>
        <v>Servicio recolección de basura comercial 2</v>
      </c>
      <c r="G131" s="407">
        <f>VLOOKUP(Tabla822[[#This Row],[Riesgo Sanitario
Ministerio de Salud]],$H$2:$J$4,2,0)</f>
        <v>30739.677378941815</v>
      </c>
    </row>
    <row r="132" spans="2:7" ht="35.1" customHeight="1">
      <c r="B132">
        <f t="shared" ref="B132:B195" si="2">1+B131</f>
        <v>131</v>
      </c>
      <c r="C132" s="67" t="s">
        <v>2078</v>
      </c>
      <c r="D132" s="67" t="s">
        <v>2079</v>
      </c>
      <c r="E132" s="169" t="s">
        <v>740</v>
      </c>
      <c r="F132" s="67" t="str">
        <f>VLOOKUP(Tabla822[[#This Row],[Riesgo Sanitario
Ministerio de Salud]],$H$2:$J$4,3,0)</f>
        <v>Servicio recolección de basura comercial 2</v>
      </c>
      <c r="G132" s="407">
        <f>VLOOKUP(Tabla822[[#This Row],[Riesgo Sanitario
Ministerio de Salud]],$H$2:$J$4,2,0)</f>
        <v>30739.677378941815</v>
      </c>
    </row>
    <row r="133" spans="2:7" ht="35.1" customHeight="1">
      <c r="B133">
        <f t="shared" si="2"/>
        <v>132</v>
      </c>
      <c r="C133" s="67" t="s">
        <v>837</v>
      </c>
      <c r="D133" s="67" t="s">
        <v>2080</v>
      </c>
      <c r="E133" s="169" t="s">
        <v>740</v>
      </c>
      <c r="F133" s="67" t="str">
        <f>VLOOKUP(Tabla822[[#This Row],[Riesgo Sanitario
Ministerio de Salud]],$H$2:$J$4,3,0)</f>
        <v>Servicio recolección de basura comercial 2</v>
      </c>
      <c r="G133" s="407">
        <f>VLOOKUP(Tabla822[[#This Row],[Riesgo Sanitario
Ministerio de Salud]],$H$2:$J$4,2,0)</f>
        <v>30739.677378941815</v>
      </c>
    </row>
    <row r="134" spans="2:7" ht="35.1" customHeight="1">
      <c r="B134">
        <f t="shared" si="2"/>
        <v>133</v>
      </c>
      <c r="C134" s="67" t="s">
        <v>897</v>
      </c>
      <c r="D134" s="67" t="s">
        <v>2081</v>
      </c>
      <c r="E134" s="169" t="s">
        <v>740</v>
      </c>
      <c r="F134" s="67" t="str">
        <f>VLOOKUP(Tabla822[[#This Row],[Riesgo Sanitario
Ministerio de Salud]],$H$2:$J$4,3,0)</f>
        <v>Servicio recolección de basura comercial 2</v>
      </c>
      <c r="G134" s="407">
        <f>VLOOKUP(Tabla822[[#This Row],[Riesgo Sanitario
Ministerio de Salud]],$H$2:$J$4,2,0)</f>
        <v>30739.677378941815</v>
      </c>
    </row>
    <row r="135" spans="2:7" ht="35.1" customHeight="1">
      <c r="B135">
        <f t="shared" si="2"/>
        <v>134</v>
      </c>
      <c r="C135" s="67" t="s">
        <v>2082</v>
      </c>
      <c r="D135" s="67" t="s">
        <v>2083</v>
      </c>
      <c r="E135" s="169" t="s">
        <v>740</v>
      </c>
      <c r="F135" s="67" t="str">
        <f>VLOOKUP(Tabla822[[#This Row],[Riesgo Sanitario
Ministerio de Salud]],$H$2:$J$4,3,0)</f>
        <v>Servicio recolección de basura comercial 2</v>
      </c>
      <c r="G135" s="407">
        <f>VLOOKUP(Tabla822[[#This Row],[Riesgo Sanitario
Ministerio de Salud]],$H$2:$J$4,2,0)</f>
        <v>30739.677378941815</v>
      </c>
    </row>
    <row r="136" spans="2:7" ht="35.1" customHeight="1">
      <c r="B136">
        <f t="shared" si="2"/>
        <v>135</v>
      </c>
      <c r="C136" s="67" t="s">
        <v>899</v>
      </c>
      <c r="D136" s="67" t="s">
        <v>2084</v>
      </c>
      <c r="E136" s="169" t="s">
        <v>740</v>
      </c>
      <c r="F136" s="67" t="str">
        <f>VLOOKUP(Tabla822[[#This Row],[Riesgo Sanitario
Ministerio de Salud]],$H$2:$J$4,3,0)</f>
        <v>Servicio recolección de basura comercial 2</v>
      </c>
      <c r="G136" s="407">
        <f>VLOOKUP(Tabla822[[#This Row],[Riesgo Sanitario
Ministerio de Salud]],$H$2:$J$4,2,0)</f>
        <v>30739.677378941815</v>
      </c>
    </row>
    <row r="137" spans="2:7" ht="35.1" customHeight="1">
      <c r="B137">
        <f t="shared" si="2"/>
        <v>136</v>
      </c>
      <c r="C137" s="67" t="s">
        <v>939</v>
      </c>
      <c r="D137" s="67" t="s">
        <v>2085</v>
      </c>
      <c r="E137" s="169" t="s">
        <v>740</v>
      </c>
      <c r="F137" s="67" t="str">
        <f>VLOOKUP(Tabla822[[#This Row],[Riesgo Sanitario
Ministerio de Salud]],$H$2:$J$4,3,0)</f>
        <v>Servicio recolección de basura comercial 2</v>
      </c>
      <c r="G137" s="407">
        <f>VLOOKUP(Tabla822[[#This Row],[Riesgo Sanitario
Ministerio de Salud]],$H$2:$J$4,2,0)</f>
        <v>30739.677378941815</v>
      </c>
    </row>
    <row r="138" spans="2:7" ht="35.1" customHeight="1">
      <c r="B138">
        <f t="shared" si="2"/>
        <v>137</v>
      </c>
      <c r="C138" s="67" t="s">
        <v>887</v>
      </c>
      <c r="D138" s="67" t="s">
        <v>2086</v>
      </c>
      <c r="E138" s="169" t="s">
        <v>740</v>
      </c>
      <c r="F138" s="67" t="str">
        <f>VLOOKUP(Tabla822[[#This Row],[Riesgo Sanitario
Ministerio de Salud]],$H$2:$J$4,3,0)</f>
        <v>Servicio recolección de basura comercial 2</v>
      </c>
      <c r="G138" s="407">
        <f>VLOOKUP(Tabla822[[#This Row],[Riesgo Sanitario
Ministerio de Salud]],$H$2:$J$4,2,0)</f>
        <v>30739.677378941815</v>
      </c>
    </row>
    <row r="139" spans="2:7" ht="35.1" customHeight="1">
      <c r="B139">
        <f t="shared" si="2"/>
        <v>138</v>
      </c>
      <c r="C139" s="67" t="s">
        <v>2087</v>
      </c>
      <c r="D139" s="67" t="s">
        <v>2088</v>
      </c>
      <c r="E139" s="169" t="s">
        <v>740</v>
      </c>
      <c r="F139" s="67" t="str">
        <f>VLOOKUP(Tabla822[[#This Row],[Riesgo Sanitario
Ministerio de Salud]],$H$2:$J$4,3,0)</f>
        <v>Servicio recolección de basura comercial 2</v>
      </c>
      <c r="G139" s="407">
        <f>VLOOKUP(Tabla822[[#This Row],[Riesgo Sanitario
Ministerio de Salud]],$H$2:$J$4,2,0)</f>
        <v>30739.677378941815</v>
      </c>
    </row>
    <row r="140" spans="2:7" ht="35.1" customHeight="1">
      <c r="B140">
        <f t="shared" si="2"/>
        <v>139</v>
      </c>
      <c r="C140" s="67" t="s">
        <v>895</v>
      </c>
      <c r="D140" s="67" t="s">
        <v>2089</v>
      </c>
      <c r="E140" s="169" t="s">
        <v>735</v>
      </c>
      <c r="F140" s="67" t="str">
        <f>VLOOKUP(Tabla822[[#This Row],[Riesgo Sanitario
Ministerio de Salud]],$H$2:$J$4,3,0)</f>
        <v>Servicio recolección de basura comercial 1</v>
      </c>
      <c r="G140" s="407">
        <f>VLOOKUP(Tabla822[[#This Row],[Riesgo Sanitario
Ministerio de Salud]],$H$2:$J$4,2,0)</f>
        <v>21956.912413529866</v>
      </c>
    </row>
    <row r="141" spans="2:7" ht="35.1" customHeight="1">
      <c r="B141">
        <f t="shared" si="2"/>
        <v>140</v>
      </c>
      <c r="C141" s="67" t="s">
        <v>905</v>
      </c>
      <c r="D141" s="67" t="s">
        <v>2090</v>
      </c>
      <c r="E141" s="169" t="s">
        <v>740</v>
      </c>
      <c r="F141" s="67" t="str">
        <f>VLOOKUP(Tabla822[[#This Row],[Riesgo Sanitario
Ministerio de Salud]],$H$2:$J$4,3,0)</f>
        <v>Servicio recolección de basura comercial 2</v>
      </c>
      <c r="G141" s="407">
        <f>VLOOKUP(Tabla822[[#This Row],[Riesgo Sanitario
Ministerio de Salud]],$H$2:$J$4,2,0)</f>
        <v>30739.677378941815</v>
      </c>
    </row>
    <row r="142" spans="2:7" ht="35.1" customHeight="1">
      <c r="B142">
        <f t="shared" si="2"/>
        <v>141</v>
      </c>
      <c r="C142" s="67" t="s">
        <v>2091</v>
      </c>
      <c r="D142" s="67" t="s">
        <v>2092</v>
      </c>
      <c r="E142" s="169" t="s">
        <v>735</v>
      </c>
      <c r="F142" s="67" t="str">
        <f>VLOOKUP(Tabla822[[#This Row],[Riesgo Sanitario
Ministerio de Salud]],$H$2:$J$4,3,0)</f>
        <v>Servicio recolección de basura comercial 1</v>
      </c>
      <c r="G142" s="407">
        <f>VLOOKUP(Tabla822[[#This Row],[Riesgo Sanitario
Ministerio de Salud]],$H$2:$J$4,2,0)</f>
        <v>21956.912413529866</v>
      </c>
    </row>
    <row r="143" spans="2:7" ht="35.1" customHeight="1">
      <c r="B143">
        <f t="shared" si="2"/>
        <v>142</v>
      </c>
      <c r="C143" s="67" t="s">
        <v>825</v>
      </c>
      <c r="D143" s="67" t="s">
        <v>2093</v>
      </c>
      <c r="E143" s="169" t="s">
        <v>735</v>
      </c>
      <c r="F143" s="67" t="str">
        <f>VLOOKUP(Tabla822[[#This Row],[Riesgo Sanitario
Ministerio de Salud]],$H$2:$J$4,3,0)</f>
        <v>Servicio recolección de basura comercial 1</v>
      </c>
      <c r="G143" s="407">
        <f>VLOOKUP(Tabla822[[#This Row],[Riesgo Sanitario
Ministerio de Salud]],$H$2:$J$4,2,0)</f>
        <v>21956.912413529866</v>
      </c>
    </row>
    <row r="144" spans="2:7" ht="35.1" customHeight="1">
      <c r="B144">
        <f t="shared" si="2"/>
        <v>143</v>
      </c>
      <c r="C144" s="67" t="s">
        <v>829</v>
      </c>
      <c r="D144" s="67" t="s">
        <v>2094</v>
      </c>
      <c r="E144" s="169" t="s">
        <v>735</v>
      </c>
      <c r="F144" s="67" t="str">
        <f>VLOOKUP(Tabla822[[#This Row],[Riesgo Sanitario
Ministerio de Salud]],$H$2:$J$4,3,0)</f>
        <v>Servicio recolección de basura comercial 1</v>
      </c>
      <c r="G144" s="407">
        <f>VLOOKUP(Tabla822[[#This Row],[Riesgo Sanitario
Ministerio de Salud]],$H$2:$J$4,2,0)</f>
        <v>21956.912413529866</v>
      </c>
    </row>
    <row r="145" spans="2:7" ht="35.1" customHeight="1">
      <c r="B145">
        <f t="shared" si="2"/>
        <v>144</v>
      </c>
      <c r="C145" s="67" t="s">
        <v>2095</v>
      </c>
      <c r="D145" s="67" t="s">
        <v>2096</v>
      </c>
      <c r="E145" s="169" t="s">
        <v>735</v>
      </c>
      <c r="F145" s="67" t="str">
        <f>VLOOKUP(Tabla822[[#This Row],[Riesgo Sanitario
Ministerio de Salud]],$H$2:$J$4,3,0)</f>
        <v>Servicio recolección de basura comercial 1</v>
      </c>
      <c r="G145" s="407">
        <f>VLOOKUP(Tabla822[[#This Row],[Riesgo Sanitario
Ministerio de Salud]],$H$2:$J$4,2,0)</f>
        <v>21956.912413529866</v>
      </c>
    </row>
    <row r="146" spans="2:7" ht="35.1" customHeight="1">
      <c r="B146">
        <f t="shared" si="2"/>
        <v>145</v>
      </c>
      <c r="C146" s="67" t="s">
        <v>2097</v>
      </c>
      <c r="D146" s="67" t="s">
        <v>2098</v>
      </c>
      <c r="E146" s="169" t="s">
        <v>740</v>
      </c>
      <c r="F146" s="67" t="str">
        <f>VLOOKUP(Tabla822[[#This Row],[Riesgo Sanitario
Ministerio de Salud]],$H$2:$J$4,3,0)</f>
        <v>Servicio recolección de basura comercial 2</v>
      </c>
      <c r="G146" s="407">
        <f>VLOOKUP(Tabla822[[#This Row],[Riesgo Sanitario
Ministerio de Salud]],$H$2:$J$4,2,0)</f>
        <v>30739.677378941815</v>
      </c>
    </row>
    <row r="147" spans="2:7" ht="35.1" customHeight="1">
      <c r="B147">
        <f t="shared" si="2"/>
        <v>146</v>
      </c>
      <c r="C147" s="67" t="s">
        <v>2099</v>
      </c>
      <c r="D147" s="67" t="s">
        <v>2100</v>
      </c>
      <c r="E147" s="169" t="s">
        <v>735</v>
      </c>
      <c r="F147" s="67" t="str">
        <f>VLOOKUP(Tabla822[[#This Row],[Riesgo Sanitario
Ministerio de Salud]],$H$2:$J$4,3,0)</f>
        <v>Servicio recolección de basura comercial 1</v>
      </c>
      <c r="G147" s="407">
        <f>VLOOKUP(Tabla822[[#This Row],[Riesgo Sanitario
Ministerio de Salud]],$H$2:$J$4,2,0)</f>
        <v>21956.912413529866</v>
      </c>
    </row>
    <row r="148" spans="2:7" ht="35.1" customHeight="1">
      <c r="B148">
        <f t="shared" si="2"/>
        <v>147</v>
      </c>
      <c r="C148" s="67" t="s">
        <v>2101</v>
      </c>
      <c r="D148" s="67" t="s">
        <v>2102</v>
      </c>
      <c r="E148" s="169" t="s">
        <v>735</v>
      </c>
      <c r="F148" s="67" t="str">
        <f>VLOOKUP(Tabla822[[#This Row],[Riesgo Sanitario
Ministerio de Salud]],$H$2:$J$4,3,0)</f>
        <v>Servicio recolección de basura comercial 1</v>
      </c>
      <c r="G148" s="407">
        <f>VLOOKUP(Tabla822[[#This Row],[Riesgo Sanitario
Ministerio de Salud]],$H$2:$J$4,2,0)</f>
        <v>21956.912413529866</v>
      </c>
    </row>
    <row r="149" spans="2:7" ht="35.1" customHeight="1">
      <c r="B149">
        <f t="shared" si="2"/>
        <v>148</v>
      </c>
      <c r="C149" s="67" t="s">
        <v>961</v>
      </c>
      <c r="D149" s="67" t="s">
        <v>2103</v>
      </c>
      <c r="E149" s="169" t="s">
        <v>735</v>
      </c>
      <c r="F149" s="67" t="str">
        <f>VLOOKUP(Tabla822[[#This Row],[Riesgo Sanitario
Ministerio de Salud]],$H$2:$J$4,3,0)</f>
        <v>Servicio recolección de basura comercial 1</v>
      </c>
      <c r="G149" s="407">
        <f>VLOOKUP(Tabla822[[#This Row],[Riesgo Sanitario
Ministerio de Salud]],$H$2:$J$4,2,0)</f>
        <v>21956.912413529866</v>
      </c>
    </row>
    <row r="150" spans="2:7" ht="35.1" customHeight="1">
      <c r="B150">
        <f t="shared" si="2"/>
        <v>149</v>
      </c>
      <c r="C150" s="67" t="s">
        <v>901</v>
      </c>
      <c r="D150" s="67" t="s">
        <v>2104</v>
      </c>
      <c r="E150" s="169" t="s">
        <v>735</v>
      </c>
      <c r="F150" s="67" t="str">
        <f>VLOOKUP(Tabla822[[#This Row],[Riesgo Sanitario
Ministerio de Salud]],$H$2:$J$4,3,0)</f>
        <v>Servicio recolección de basura comercial 1</v>
      </c>
      <c r="G150" s="407">
        <f>VLOOKUP(Tabla822[[#This Row],[Riesgo Sanitario
Ministerio de Salud]],$H$2:$J$4,2,0)</f>
        <v>21956.912413529866</v>
      </c>
    </row>
    <row r="151" spans="2:7" ht="35.1" customHeight="1">
      <c r="B151">
        <f t="shared" si="2"/>
        <v>150</v>
      </c>
      <c r="C151" s="67" t="s">
        <v>2105</v>
      </c>
      <c r="D151" s="67" t="s">
        <v>2106</v>
      </c>
      <c r="E151" s="169" t="s">
        <v>735</v>
      </c>
      <c r="F151" s="67" t="str">
        <f>VLOOKUP(Tabla822[[#This Row],[Riesgo Sanitario
Ministerio de Salud]],$H$2:$J$4,3,0)</f>
        <v>Servicio recolección de basura comercial 1</v>
      </c>
      <c r="G151" s="407">
        <f>VLOOKUP(Tabla822[[#This Row],[Riesgo Sanitario
Ministerio de Salud]],$H$2:$J$4,2,0)</f>
        <v>21956.912413529866</v>
      </c>
    </row>
    <row r="152" spans="2:7" ht="35.1" customHeight="1">
      <c r="B152">
        <f t="shared" si="2"/>
        <v>151</v>
      </c>
      <c r="C152" s="67" t="s">
        <v>999</v>
      </c>
      <c r="D152" s="67" t="s">
        <v>2107</v>
      </c>
      <c r="E152" s="169" t="s">
        <v>740</v>
      </c>
      <c r="F152" s="67" t="str">
        <f>VLOOKUP(Tabla822[[#This Row],[Riesgo Sanitario
Ministerio de Salud]],$H$2:$J$4,3,0)</f>
        <v>Servicio recolección de basura comercial 2</v>
      </c>
      <c r="G152" s="407">
        <f>VLOOKUP(Tabla822[[#This Row],[Riesgo Sanitario
Ministerio de Salud]],$H$2:$J$4,2,0)</f>
        <v>30739.677378941815</v>
      </c>
    </row>
    <row r="153" spans="2:7" ht="35.1" customHeight="1">
      <c r="B153">
        <f t="shared" si="2"/>
        <v>152</v>
      </c>
      <c r="C153" s="67" t="s">
        <v>835</v>
      </c>
      <c r="D153" s="67" t="s">
        <v>2108</v>
      </c>
      <c r="E153" s="169" t="s">
        <v>740</v>
      </c>
      <c r="F153" s="67" t="str">
        <f>VLOOKUP(Tabla822[[#This Row],[Riesgo Sanitario
Ministerio de Salud]],$H$2:$J$4,3,0)</f>
        <v>Servicio recolección de basura comercial 2</v>
      </c>
      <c r="G153" s="407">
        <f>VLOOKUP(Tabla822[[#This Row],[Riesgo Sanitario
Ministerio de Salud]],$H$2:$J$4,2,0)</f>
        <v>30739.677378941815</v>
      </c>
    </row>
    <row r="154" spans="2:7" ht="35.1" customHeight="1">
      <c r="B154">
        <f t="shared" si="2"/>
        <v>153</v>
      </c>
      <c r="C154" s="67" t="s">
        <v>971</v>
      </c>
      <c r="D154" s="67" t="s">
        <v>2109</v>
      </c>
      <c r="E154" s="169" t="s">
        <v>740</v>
      </c>
      <c r="F154" s="67" t="str">
        <f>VLOOKUP(Tabla822[[#This Row],[Riesgo Sanitario
Ministerio de Salud]],$H$2:$J$4,3,0)</f>
        <v>Servicio recolección de basura comercial 2</v>
      </c>
      <c r="G154" s="407">
        <f>VLOOKUP(Tabla822[[#This Row],[Riesgo Sanitario
Ministerio de Salud]],$H$2:$J$4,2,0)</f>
        <v>30739.677378941815</v>
      </c>
    </row>
    <row r="155" spans="2:7" ht="35.1" customHeight="1">
      <c r="B155">
        <f t="shared" si="2"/>
        <v>154</v>
      </c>
      <c r="C155" s="67" t="s">
        <v>2110</v>
      </c>
      <c r="D155" s="67" t="s">
        <v>2111</v>
      </c>
      <c r="E155" s="169" t="s">
        <v>735</v>
      </c>
      <c r="F155" s="67" t="str">
        <f>VLOOKUP(Tabla822[[#This Row],[Riesgo Sanitario
Ministerio de Salud]],$H$2:$J$4,3,0)</f>
        <v>Servicio recolección de basura comercial 1</v>
      </c>
      <c r="G155" s="407">
        <f>VLOOKUP(Tabla822[[#This Row],[Riesgo Sanitario
Ministerio de Salud]],$H$2:$J$4,2,0)</f>
        <v>21956.912413529866</v>
      </c>
    </row>
    <row r="156" spans="2:7" ht="35.1" customHeight="1">
      <c r="B156">
        <f t="shared" si="2"/>
        <v>155</v>
      </c>
      <c r="C156" s="67" t="s">
        <v>770</v>
      </c>
      <c r="D156" s="67" t="s">
        <v>2112</v>
      </c>
      <c r="E156" s="169" t="s">
        <v>740</v>
      </c>
      <c r="F156" s="67" t="str">
        <f>VLOOKUP(Tabla822[[#This Row],[Riesgo Sanitario
Ministerio de Salud]],$H$2:$J$4,3,0)</f>
        <v>Servicio recolección de basura comercial 2</v>
      </c>
      <c r="G156" s="407">
        <f>VLOOKUP(Tabla822[[#This Row],[Riesgo Sanitario
Ministerio de Salud]],$H$2:$J$4,2,0)</f>
        <v>30739.677378941815</v>
      </c>
    </row>
    <row r="157" spans="2:7" ht="35.1" customHeight="1">
      <c r="B157">
        <f t="shared" si="2"/>
        <v>156</v>
      </c>
      <c r="C157" s="67" t="s">
        <v>923</v>
      </c>
      <c r="D157" s="67" t="s">
        <v>2113</v>
      </c>
      <c r="E157" s="169" t="s">
        <v>740</v>
      </c>
      <c r="F157" s="67" t="str">
        <f>VLOOKUP(Tabla822[[#This Row],[Riesgo Sanitario
Ministerio de Salud]],$H$2:$J$4,3,0)</f>
        <v>Servicio recolección de basura comercial 2</v>
      </c>
      <c r="G157" s="407">
        <f>VLOOKUP(Tabla822[[#This Row],[Riesgo Sanitario
Ministerio de Salud]],$H$2:$J$4,2,0)</f>
        <v>30739.677378941815</v>
      </c>
    </row>
    <row r="158" spans="2:7" ht="35.1" customHeight="1">
      <c r="B158">
        <f t="shared" si="2"/>
        <v>157</v>
      </c>
      <c r="C158" s="67" t="s">
        <v>2114</v>
      </c>
      <c r="D158" s="67" t="s">
        <v>2115</v>
      </c>
      <c r="E158" s="169" t="s">
        <v>740</v>
      </c>
      <c r="F158" s="67" t="str">
        <f>VLOOKUP(Tabla822[[#This Row],[Riesgo Sanitario
Ministerio de Salud]],$H$2:$J$4,3,0)</f>
        <v>Servicio recolección de basura comercial 2</v>
      </c>
      <c r="G158" s="407">
        <f>VLOOKUP(Tabla822[[#This Row],[Riesgo Sanitario
Ministerio de Salud]],$H$2:$J$4,2,0)</f>
        <v>30739.677378941815</v>
      </c>
    </row>
    <row r="159" spans="2:7" ht="35.1" customHeight="1">
      <c r="B159">
        <f t="shared" si="2"/>
        <v>158</v>
      </c>
      <c r="C159" s="67" t="s">
        <v>2116</v>
      </c>
      <c r="D159" s="67" t="s">
        <v>2117</v>
      </c>
      <c r="E159" s="169" t="s">
        <v>740</v>
      </c>
      <c r="F159" s="67" t="str">
        <f>VLOOKUP(Tabla822[[#This Row],[Riesgo Sanitario
Ministerio de Salud]],$H$2:$J$4,3,0)</f>
        <v>Servicio recolección de basura comercial 2</v>
      </c>
      <c r="G159" s="407">
        <f>VLOOKUP(Tabla822[[#This Row],[Riesgo Sanitario
Ministerio de Salud]],$H$2:$J$4,2,0)</f>
        <v>30739.677378941815</v>
      </c>
    </row>
    <row r="160" spans="2:7" ht="35.1" customHeight="1">
      <c r="B160">
        <f t="shared" si="2"/>
        <v>159</v>
      </c>
      <c r="C160" s="67" t="s">
        <v>869</v>
      </c>
      <c r="D160" s="67" t="s">
        <v>2118</v>
      </c>
      <c r="E160" s="169" t="s">
        <v>740</v>
      </c>
      <c r="F160" s="67" t="str">
        <f>VLOOKUP(Tabla822[[#This Row],[Riesgo Sanitario
Ministerio de Salud]],$H$2:$J$4,3,0)</f>
        <v>Servicio recolección de basura comercial 2</v>
      </c>
      <c r="G160" s="407">
        <f>VLOOKUP(Tabla822[[#This Row],[Riesgo Sanitario
Ministerio de Salud]],$H$2:$J$4,2,0)</f>
        <v>30739.677378941815</v>
      </c>
    </row>
    <row r="161" spans="2:7" ht="35.1" customHeight="1">
      <c r="B161">
        <f t="shared" si="2"/>
        <v>160</v>
      </c>
      <c r="C161" s="67" t="s">
        <v>947</v>
      </c>
      <c r="D161" s="67" t="s">
        <v>2119</v>
      </c>
      <c r="E161" s="169" t="s">
        <v>740</v>
      </c>
      <c r="F161" s="67" t="str">
        <f>VLOOKUP(Tabla822[[#This Row],[Riesgo Sanitario
Ministerio de Salud]],$H$2:$J$4,3,0)</f>
        <v>Servicio recolección de basura comercial 2</v>
      </c>
      <c r="G161" s="407">
        <f>VLOOKUP(Tabla822[[#This Row],[Riesgo Sanitario
Ministerio de Salud]],$H$2:$J$4,2,0)</f>
        <v>30739.677378941815</v>
      </c>
    </row>
    <row r="162" spans="2:7" ht="35.1" customHeight="1">
      <c r="B162">
        <f t="shared" si="2"/>
        <v>161</v>
      </c>
      <c r="C162" s="67" t="s">
        <v>2120</v>
      </c>
      <c r="D162" s="67" t="s">
        <v>2121</v>
      </c>
      <c r="E162" s="169" t="s">
        <v>735</v>
      </c>
      <c r="F162" s="67" t="str">
        <f>VLOOKUP(Tabla822[[#This Row],[Riesgo Sanitario
Ministerio de Salud]],$H$2:$J$4,3,0)</f>
        <v>Servicio recolección de basura comercial 1</v>
      </c>
      <c r="G162" s="407">
        <f>VLOOKUP(Tabla822[[#This Row],[Riesgo Sanitario
Ministerio de Salud]],$H$2:$J$4,2,0)</f>
        <v>21956.912413529866</v>
      </c>
    </row>
    <row r="163" spans="2:7" ht="35.1" customHeight="1">
      <c r="B163">
        <f t="shared" si="2"/>
        <v>162</v>
      </c>
      <c r="C163" s="67" t="s">
        <v>2122</v>
      </c>
      <c r="D163" s="67" t="s">
        <v>2123</v>
      </c>
      <c r="E163" s="169" t="s">
        <v>735</v>
      </c>
      <c r="F163" s="67" t="str">
        <f>VLOOKUP(Tabla822[[#This Row],[Riesgo Sanitario
Ministerio de Salud]],$H$2:$J$4,3,0)</f>
        <v>Servicio recolección de basura comercial 1</v>
      </c>
      <c r="G163" s="407">
        <f>VLOOKUP(Tabla822[[#This Row],[Riesgo Sanitario
Ministerio de Salud]],$H$2:$J$4,2,0)</f>
        <v>21956.912413529866</v>
      </c>
    </row>
    <row r="164" spans="2:7" ht="35.1" customHeight="1">
      <c r="B164">
        <f t="shared" si="2"/>
        <v>163</v>
      </c>
      <c r="C164" s="67" t="s">
        <v>933</v>
      </c>
      <c r="D164" s="67" t="s">
        <v>2124</v>
      </c>
      <c r="E164" s="169" t="s">
        <v>740</v>
      </c>
      <c r="F164" s="67" t="str">
        <f>VLOOKUP(Tabla822[[#This Row],[Riesgo Sanitario
Ministerio de Salud]],$H$2:$J$4,3,0)</f>
        <v>Servicio recolección de basura comercial 2</v>
      </c>
      <c r="G164" s="407">
        <f>VLOOKUP(Tabla822[[#This Row],[Riesgo Sanitario
Ministerio de Salud]],$H$2:$J$4,2,0)</f>
        <v>30739.677378941815</v>
      </c>
    </row>
    <row r="165" spans="2:7" ht="35.1" customHeight="1">
      <c r="B165">
        <f t="shared" si="2"/>
        <v>164</v>
      </c>
      <c r="C165" s="67" t="s">
        <v>935</v>
      </c>
      <c r="D165" s="67" t="s">
        <v>2125</v>
      </c>
      <c r="E165" s="169" t="s">
        <v>735</v>
      </c>
      <c r="F165" s="67" t="str">
        <f>VLOOKUP(Tabla822[[#This Row],[Riesgo Sanitario
Ministerio de Salud]],$H$2:$J$4,3,0)</f>
        <v>Servicio recolección de basura comercial 1</v>
      </c>
      <c r="G165" s="407">
        <f>VLOOKUP(Tabla822[[#This Row],[Riesgo Sanitario
Ministerio de Salud]],$H$2:$J$4,2,0)</f>
        <v>21956.912413529866</v>
      </c>
    </row>
    <row r="166" spans="2:7" ht="35.1" customHeight="1">
      <c r="B166">
        <f t="shared" si="2"/>
        <v>165</v>
      </c>
      <c r="C166" s="67" t="s">
        <v>2126</v>
      </c>
      <c r="D166" s="67" t="s">
        <v>2127</v>
      </c>
      <c r="E166" s="169" t="s">
        <v>735</v>
      </c>
      <c r="F166" s="67" t="str">
        <f>VLOOKUP(Tabla822[[#This Row],[Riesgo Sanitario
Ministerio de Salud]],$H$2:$J$4,3,0)</f>
        <v>Servicio recolección de basura comercial 1</v>
      </c>
      <c r="G166" s="407">
        <f>VLOOKUP(Tabla822[[#This Row],[Riesgo Sanitario
Ministerio de Salud]],$H$2:$J$4,2,0)</f>
        <v>21956.912413529866</v>
      </c>
    </row>
    <row r="167" spans="2:7" ht="35.1" customHeight="1">
      <c r="B167">
        <f t="shared" si="2"/>
        <v>166</v>
      </c>
      <c r="C167" s="67" t="s">
        <v>2128</v>
      </c>
      <c r="D167" s="67" t="s">
        <v>2129</v>
      </c>
      <c r="E167" s="169" t="s">
        <v>735</v>
      </c>
      <c r="F167" s="67" t="str">
        <f>VLOOKUP(Tabla822[[#This Row],[Riesgo Sanitario
Ministerio de Salud]],$H$2:$J$4,3,0)</f>
        <v>Servicio recolección de basura comercial 1</v>
      </c>
      <c r="G167" s="407">
        <f>VLOOKUP(Tabla822[[#This Row],[Riesgo Sanitario
Ministerio de Salud]],$H$2:$J$4,2,0)</f>
        <v>21956.912413529866</v>
      </c>
    </row>
    <row r="168" spans="2:7" ht="35.1" customHeight="1">
      <c r="B168">
        <f t="shared" si="2"/>
        <v>167</v>
      </c>
      <c r="C168" s="67" t="s">
        <v>2130</v>
      </c>
      <c r="D168" s="67" t="s">
        <v>2131</v>
      </c>
      <c r="E168" s="169" t="s">
        <v>740</v>
      </c>
      <c r="F168" s="67" t="str">
        <f>VLOOKUP(Tabla822[[#This Row],[Riesgo Sanitario
Ministerio de Salud]],$H$2:$J$4,3,0)</f>
        <v>Servicio recolección de basura comercial 2</v>
      </c>
      <c r="G168" s="407">
        <f>VLOOKUP(Tabla822[[#This Row],[Riesgo Sanitario
Ministerio de Salud]],$H$2:$J$4,2,0)</f>
        <v>30739.677378941815</v>
      </c>
    </row>
    <row r="169" spans="2:7" ht="35.1" customHeight="1">
      <c r="B169">
        <f t="shared" si="2"/>
        <v>168</v>
      </c>
      <c r="C169" s="67" t="s">
        <v>2132</v>
      </c>
      <c r="D169" s="67" t="s">
        <v>2133</v>
      </c>
      <c r="E169" s="169" t="s">
        <v>735</v>
      </c>
      <c r="F169" s="67" t="str">
        <f>VLOOKUP(Tabla822[[#This Row],[Riesgo Sanitario
Ministerio de Salud]],$H$2:$J$4,3,0)</f>
        <v>Servicio recolección de basura comercial 1</v>
      </c>
      <c r="G169" s="407">
        <f>VLOOKUP(Tabla822[[#This Row],[Riesgo Sanitario
Ministerio de Salud]],$H$2:$J$4,2,0)</f>
        <v>21956.912413529866</v>
      </c>
    </row>
    <row r="170" spans="2:7" ht="35.1" customHeight="1">
      <c r="B170">
        <f t="shared" si="2"/>
        <v>169</v>
      </c>
      <c r="C170" s="67" t="s">
        <v>2134</v>
      </c>
      <c r="D170" s="67" t="s">
        <v>2135</v>
      </c>
      <c r="E170" s="169" t="s">
        <v>740</v>
      </c>
      <c r="F170" s="67" t="str">
        <f>VLOOKUP(Tabla822[[#This Row],[Riesgo Sanitario
Ministerio de Salud]],$H$2:$J$4,3,0)</f>
        <v>Servicio recolección de basura comercial 2</v>
      </c>
      <c r="G170" s="407">
        <f>VLOOKUP(Tabla822[[#This Row],[Riesgo Sanitario
Ministerio de Salud]],$H$2:$J$4,2,0)</f>
        <v>30739.677378941815</v>
      </c>
    </row>
    <row r="171" spans="2:7" ht="35.1" customHeight="1">
      <c r="B171">
        <f t="shared" si="2"/>
        <v>170</v>
      </c>
      <c r="C171" s="67" t="s">
        <v>903</v>
      </c>
      <c r="D171" s="67" t="s">
        <v>2136</v>
      </c>
      <c r="E171" s="169" t="s">
        <v>735</v>
      </c>
      <c r="F171" s="67" t="str">
        <f>VLOOKUP(Tabla822[[#This Row],[Riesgo Sanitario
Ministerio de Salud]],$H$2:$J$4,3,0)</f>
        <v>Servicio recolección de basura comercial 1</v>
      </c>
      <c r="G171" s="407">
        <f>VLOOKUP(Tabla822[[#This Row],[Riesgo Sanitario
Ministerio de Salud]],$H$2:$J$4,2,0)</f>
        <v>21956.912413529866</v>
      </c>
    </row>
    <row r="172" spans="2:7" ht="35.1" customHeight="1">
      <c r="B172">
        <f t="shared" si="2"/>
        <v>171</v>
      </c>
      <c r="C172" s="67" t="s">
        <v>2137</v>
      </c>
      <c r="D172" s="67" t="s">
        <v>2138</v>
      </c>
      <c r="E172" s="169" t="s">
        <v>735</v>
      </c>
      <c r="F172" s="67" t="str">
        <f>VLOOKUP(Tabla822[[#This Row],[Riesgo Sanitario
Ministerio de Salud]],$H$2:$J$4,3,0)</f>
        <v>Servicio recolección de basura comercial 1</v>
      </c>
      <c r="G172" s="407">
        <f>VLOOKUP(Tabla822[[#This Row],[Riesgo Sanitario
Ministerio de Salud]],$H$2:$J$4,2,0)</f>
        <v>21956.912413529866</v>
      </c>
    </row>
    <row r="173" spans="2:7" ht="35.1" customHeight="1">
      <c r="B173">
        <f t="shared" si="2"/>
        <v>172</v>
      </c>
      <c r="C173" s="67" t="s">
        <v>2139</v>
      </c>
      <c r="D173" s="67" t="s">
        <v>2140</v>
      </c>
      <c r="E173" s="169" t="s">
        <v>735</v>
      </c>
      <c r="F173" s="67" t="str">
        <f>VLOOKUP(Tabla822[[#This Row],[Riesgo Sanitario
Ministerio de Salud]],$H$2:$J$4,3,0)</f>
        <v>Servicio recolección de basura comercial 1</v>
      </c>
      <c r="G173" s="407">
        <f>VLOOKUP(Tabla822[[#This Row],[Riesgo Sanitario
Ministerio de Salud]],$H$2:$J$4,2,0)</f>
        <v>21956.912413529866</v>
      </c>
    </row>
    <row r="174" spans="2:7" ht="35.1" customHeight="1">
      <c r="B174">
        <f t="shared" si="2"/>
        <v>173</v>
      </c>
      <c r="C174" s="67" t="s">
        <v>917</v>
      </c>
      <c r="D174" s="67" t="s">
        <v>2141</v>
      </c>
      <c r="E174" s="169" t="s">
        <v>740</v>
      </c>
      <c r="F174" s="67" t="str">
        <f>VLOOKUP(Tabla822[[#This Row],[Riesgo Sanitario
Ministerio de Salud]],$H$2:$J$4,3,0)</f>
        <v>Servicio recolección de basura comercial 2</v>
      </c>
      <c r="G174" s="407">
        <f>VLOOKUP(Tabla822[[#This Row],[Riesgo Sanitario
Ministerio de Salud]],$H$2:$J$4,2,0)</f>
        <v>30739.677378941815</v>
      </c>
    </row>
    <row r="175" spans="2:7" ht="35.1" customHeight="1">
      <c r="B175">
        <f t="shared" si="2"/>
        <v>174</v>
      </c>
      <c r="C175" s="67" t="s">
        <v>981</v>
      </c>
      <c r="D175" s="67" t="s">
        <v>2142</v>
      </c>
      <c r="E175" s="169" t="s">
        <v>740</v>
      </c>
      <c r="F175" s="67" t="str">
        <f>VLOOKUP(Tabla822[[#This Row],[Riesgo Sanitario
Ministerio de Salud]],$H$2:$J$4,3,0)</f>
        <v>Servicio recolección de basura comercial 2</v>
      </c>
      <c r="G175" s="407">
        <f>VLOOKUP(Tabla822[[#This Row],[Riesgo Sanitario
Ministerio de Salud]],$H$2:$J$4,2,0)</f>
        <v>30739.677378941815</v>
      </c>
    </row>
    <row r="176" spans="2:7" ht="35.1" customHeight="1">
      <c r="B176">
        <f t="shared" si="2"/>
        <v>175</v>
      </c>
      <c r="C176" s="67" t="s">
        <v>919</v>
      </c>
      <c r="D176" s="67" t="s">
        <v>2143</v>
      </c>
      <c r="E176" s="169" t="s">
        <v>735</v>
      </c>
      <c r="F176" s="67" t="str">
        <f>VLOOKUP(Tabla822[[#This Row],[Riesgo Sanitario
Ministerio de Salud]],$H$2:$J$4,3,0)</f>
        <v>Servicio recolección de basura comercial 1</v>
      </c>
      <c r="G176" s="407">
        <f>VLOOKUP(Tabla822[[#This Row],[Riesgo Sanitario
Ministerio de Salud]],$H$2:$J$4,2,0)</f>
        <v>21956.912413529866</v>
      </c>
    </row>
    <row r="177" spans="2:7" ht="35.1" customHeight="1">
      <c r="B177">
        <f t="shared" si="2"/>
        <v>176</v>
      </c>
      <c r="C177" s="67" t="s">
        <v>1003</v>
      </c>
      <c r="D177" s="67" t="s">
        <v>2144</v>
      </c>
      <c r="E177" s="169" t="s">
        <v>735</v>
      </c>
      <c r="F177" s="67" t="str">
        <f>VLOOKUP(Tabla822[[#This Row],[Riesgo Sanitario
Ministerio de Salud]],$H$2:$J$4,3,0)</f>
        <v>Servicio recolección de basura comercial 1</v>
      </c>
      <c r="G177" s="407">
        <f>VLOOKUP(Tabla822[[#This Row],[Riesgo Sanitario
Ministerio de Salud]],$H$2:$J$4,2,0)</f>
        <v>21956.912413529866</v>
      </c>
    </row>
    <row r="178" spans="2:7" ht="35.1" customHeight="1">
      <c r="B178">
        <f t="shared" si="2"/>
        <v>177</v>
      </c>
      <c r="C178" s="67" t="s">
        <v>957</v>
      </c>
      <c r="D178" s="67" t="s">
        <v>2145</v>
      </c>
      <c r="E178" s="169" t="s">
        <v>735</v>
      </c>
      <c r="F178" s="67" t="str">
        <f>VLOOKUP(Tabla822[[#This Row],[Riesgo Sanitario
Ministerio de Salud]],$H$2:$J$4,3,0)</f>
        <v>Servicio recolección de basura comercial 1</v>
      </c>
      <c r="G178" s="407">
        <f>VLOOKUP(Tabla822[[#This Row],[Riesgo Sanitario
Ministerio de Salud]],$H$2:$J$4,2,0)</f>
        <v>21956.912413529866</v>
      </c>
    </row>
    <row r="179" spans="2:7" ht="35.1" customHeight="1">
      <c r="B179">
        <f t="shared" si="2"/>
        <v>178</v>
      </c>
      <c r="C179" s="67" t="s">
        <v>2146</v>
      </c>
      <c r="D179" s="67" t="s">
        <v>2147</v>
      </c>
      <c r="E179" s="169" t="s">
        <v>735</v>
      </c>
      <c r="F179" s="67" t="str">
        <f>VLOOKUP(Tabla822[[#This Row],[Riesgo Sanitario
Ministerio de Salud]],$H$2:$J$4,3,0)</f>
        <v>Servicio recolección de basura comercial 1</v>
      </c>
      <c r="G179" s="407">
        <f>VLOOKUP(Tabla822[[#This Row],[Riesgo Sanitario
Ministerio de Salud]],$H$2:$J$4,2,0)</f>
        <v>21956.912413529866</v>
      </c>
    </row>
    <row r="180" spans="2:7" ht="35.1" customHeight="1">
      <c r="B180">
        <f t="shared" si="2"/>
        <v>179</v>
      </c>
      <c r="C180" s="67" t="s">
        <v>995</v>
      </c>
      <c r="D180" s="67" t="s">
        <v>2148</v>
      </c>
      <c r="E180" s="169" t="s">
        <v>735</v>
      </c>
      <c r="F180" s="67" t="str">
        <f>VLOOKUP(Tabla822[[#This Row],[Riesgo Sanitario
Ministerio de Salud]],$H$2:$J$4,3,0)</f>
        <v>Servicio recolección de basura comercial 1</v>
      </c>
      <c r="G180" s="407">
        <f>VLOOKUP(Tabla822[[#This Row],[Riesgo Sanitario
Ministerio de Salud]],$H$2:$J$4,2,0)</f>
        <v>21956.912413529866</v>
      </c>
    </row>
    <row r="181" spans="2:7" ht="35.1" customHeight="1">
      <c r="B181">
        <f t="shared" si="2"/>
        <v>180</v>
      </c>
      <c r="C181" s="67" t="s">
        <v>805</v>
      </c>
      <c r="D181" s="67" t="s">
        <v>2149</v>
      </c>
      <c r="E181" s="169" t="s">
        <v>735</v>
      </c>
      <c r="F181" s="67" t="str">
        <f>VLOOKUP(Tabla822[[#This Row],[Riesgo Sanitario
Ministerio de Salud]],$H$2:$J$4,3,0)</f>
        <v>Servicio recolección de basura comercial 1</v>
      </c>
      <c r="G181" s="407">
        <f>VLOOKUP(Tabla822[[#This Row],[Riesgo Sanitario
Ministerio de Salud]],$H$2:$J$4,2,0)</f>
        <v>21956.912413529866</v>
      </c>
    </row>
    <row r="182" spans="2:7" ht="35.1" customHeight="1">
      <c r="B182">
        <f t="shared" si="2"/>
        <v>181</v>
      </c>
      <c r="C182" s="67" t="s">
        <v>881</v>
      </c>
      <c r="D182" s="67" t="s">
        <v>2150</v>
      </c>
      <c r="E182" s="169" t="s">
        <v>740</v>
      </c>
      <c r="F182" s="67" t="str">
        <f>VLOOKUP(Tabla822[[#This Row],[Riesgo Sanitario
Ministerio de Salud]],$H$2:$J$4,3,0)</f>
        <v>Servicio recolección de basura comercial 2</v>
      </c>
      <c r="G182" s="407">
        <f>VLOOKUP(Tabla822[[#This Row],[Riesgo Sanitario
Ministerio de Salud]],$H$2:$J$4,2,0)</f>
        <v>30739.677378941815</v>
      </c>
    </row>
    <row r="183" spans="2:7" ht="35.1" customHeight="1">
      <c r="B183">
        <f t="shared" si="2"/>
        <v>182</v>
      </c>
      <c r="C183" s="67" t="s">
        <v>2151</v>
      </c>
      <c r="D183" s="67" t="s">
        <v>2152</v>
      </c>
      <c r="E183" s="169" t="s">
        <v>735</v>
      </c>
      <c r="F183" s="67" t="str">
        <f>VLOOKUP(Tabla822[[#This Row],[Riesgo Sanitario
Ministerio de Salud]],$H$2:$J$4,3,0)</f>
        <v>Servicio recolección de basura comercial 1</v>
      </c>
      <c r="G183" s="407">
        <f>VLOOKUP(Tabla822[[#This Row],[Riesgo Sanitario
Ministerio de Salud]],$H$2:$J$4,2,0)</f>
        <v>21956.912413529866</v>
      </c>
    </row>
    <row r="184" spans="2:7" ht="35.1" customHeight="1">
      <c r="B184">
        <f t="shared" si="2"/>
        <v>183</v>
      </c>
      <c r="C184" s="67" t="s">
        <v>909</v>
      </c>
      <c r="D184" s="67" t="s">
        <v>2153</v>
      </c>
      <c r="E184" s="169" t="s">
        <v>735</v>
      </c>
      <c r="F184" s="67" t="str">
        <f>VLOOKUP(Tabla822[[#This Row],[Riesgo Sanitario
Ministerio de Salud]],$H$2:$J$4,3,0)</f>
        <v>Servicio recolección de basura comercial 1</v>
      </c>
      <c r="G184" s="407">
        <f>VLOOKUP(Tabla822[[#This Row],[Riesgo Sanitario
Ministerio de Salud]],$H$2:$J$4,2,0)</f>
        <v>21956.912413529866</v>
      </c>
    </row>
    <row r="185" spans="2:7" ht="35.1" customHeight="1">
      <c r="B185">
        <f t="shared" si="2"/>
        <v>184</v>
      </c>
      <c r="C185" s="389"/>
      <c r="D185" s="169"/>
      <c r="E185" s="169"/>
      <c r="F185" s="67" t="e">
        <f>VLOOKUP(Tabla822[[#This Row],[Riesgo Sanitario
Ministerio de Salud]],$H$2:$J$4,3,0)</f>
        <v>#N/A</v>
      </c>
      <c r="G185" s="407" t="e">
        <f>VLOOKUP(Tabla822[[#This Row],[Riesgo Sanitario
Ministerio de Salud]],$H$2:$J$4,2,0)</f>
        <v>#N/A</v>
      </c>
    </row>
    <row r="186" spans="2:7" ht="35.1" customHeight="1">
      <c r="B186">
        <f t="shared" si="2"/>
        <v>185</v>
      </c>
      <c r="C186" s="389"/>
      <c r="D186" s="169"/>
      <c r="E186" s="169"/>
      <c r="F186" s="67" t="e">
        <f>VLOOKUP(Tabla822[[#This Row],[Riesgo Sanitario
Ministerio de Salud]],$H$2:$J$4,3,0)</f>
        <v>#N/A</v>
      </c>
      <c r="G186" s="407" t="e">
        <f>VLOOKUP(Tabla822[[#This Row],[Riesgo Sanitario
Ministerio de Salud]],$H$2:$J$4,2,0)</f>
        <v>#N/A</v>
      </c>
    </row>
    <row r="187" spans="2:7" ht="35.1" customHeight="1">
      <c r="B187">
        <f t="shared" si="2"/>
        <v>186</v>
      </c>
      <c r="C187" s="389"/>
      <c r="D187" s="169"/>
      <c r="E187" s="169"/>
      <c r="F187" s="67" t="e">
        <f>VLOOKUP(Tabla822[[#This Row],[Riesgo Sanitario
Ministerio de Salud]],$H$2:$J$4,3,0)</f>
        <v>#N/A</v>
      </c>
      <c r="G187" s="407" t="e">
        <f>VLOOKUP(Tabla822[[#This Row],[Riesgo Sanitario
Ministerio de Salud]],$H$2:$J$4,2,0)</f>
        <v>#N/A</v>
      </c>
    </row>
    <row r="188" spans="2:7" ht="35.1" customHeight="1">
      <c r="B188">
        <f t="shared" si="2"/>
        <v>187</v>
      </c>
      <c r="C188" s="389"/>
      <c r="D188" s="169"/>
      <c r="E188" s="169"/>
      <c r="F188" s="67" t="e">
        <f>VLOOKUP(Tabla822[[#This Row],[Riesgo Sanitario
Ministerio de Salud]],$H$2:$J$4,3,0)</f>
        <v>#N/A</v>
      </c>
      <c r="G188" s="407" t="e">
        <f>VLOOKUP(Tabla822[[#This Row],[Riesgo Sanitario
Ministerio de Salud]],$H$2:$J$4,2,0)</f>
        <v>#N/A</v>
      </c>
    </row>
    <row r="189" spans="2:7" ht="35.1" customHeight="1">
      <c r="B189">
        <f t="shared" si="2"/>
        <v>188</v>
      </c>
      <c r="C189" s="389"/>
      <c r="D189" s="169"/>
      <c r="E189" s="169"/>
      <c r="F189" s="67" t="e">
        <f>VLOOKUP(Tabla822[[#This Row],[Riesgo Sanitario
Ministerio de Salud]],$H$2:$J$4,3,0)</f>
        <v>#N/A</v>
      </c>
      <c r="G189" s="407" t="e">
        <f>VLOOKUP(Tabla822[[#This Row],[Riesgo Sanitario
Ministerio de Salud]],$H$2:$J$4,2,0)</f>
        <v>#N/A</v>
      </c>
    </row>
    <row r="190" spans="2:7" ht="35.1" customHeight="1">
      <c r="B190">
        <f t="shared" si="2"/>
        <v>189</v>
      </c>
      <c r="C190" s="389"/>
      <c r="D190" s="169"/>
      <c r="E190" s="169"/>
      <c r="F190" s="67" t="e">
        <f>VLOOKUP(Tabla822[[#This Row],[Riesgo Sanitario
Ministerio de Salud]],$H$2:$J$4,3,0)</f>
        <v>#N/A</v>
      </c>
      <c r="G190" s="407" t="e">
        <f>VLOOKUP(Tabla822[[#This Row],[Riesgo Sanitario
Ministerio de Salud]],$H$2:$J$4,2,0)</f>
        <v>#N/A</v>
      </c>
    </row>
    <row r="191" spans="2:7" ht="35.1" customHeight="1">
      <c r="B191">
        <f t="shared" si="2"/>
        <v>190</v>
      </c>
      <c r="C191" s="389"/>
      <c r="D191" s="169"/>
      <c r="E191" s="169"/>
      <c r="F191" s="67" t="e">
        <f>VLOOKUP(Tabla822[[#This Row],[Riesgo Sanitario
Ministerio de Salud]],$H$2:$J$4,3,0)</f>
        <v>#N/A</v>
      </c>
      <c r="G191" s="407" t="e">
        <f>VLOOKUP(Tabla822[[#This Row],[Riesgo Sanitario
Ministerio de Salud]],$H$2:$J$4,2,0)</f>
        <v>#N/A</v>
      </c>
    </row>
    <row r="192" spans="2:7" ht="35.1" customHeight="1">
      <c r="B192">
        <f t="shared" si="2"/>
        <v>191</v>
      </c>
      <c r="C192" s="389"/>
      <c r="D192" s="169"/>
      <c r="E192" s="169"/>
      <c r="F192" s="67" t="e">
        <f>VLOOKUP(Tabla822[[#This Row],[Riesgo Sanitario
Ministerio de Salud]],$H$2:$J$4,3,0)</f>
        <v>#N/A</v>
      </c>
      <c r="G192" s="407" t="e">
        <f>VLOOKUP(Tabla822[[#This Row],[Riesgo Sanitario
Ministerio de Salud]],$H$2:$J$4,2,0)</f>
        <v>#N/A</v>
      </c>
    </row>
    <row r="193" spans="2:7" ht="35.1" customHeight="1">
      <c r="B193">
        <f t="shared" si="2"/>
        <v>192</v>
      </c>
      <c r="C193" s="389"/>
      <c r="D193" s="169"/>
      <c r="E193" s="169"/>
      <c r="F193" s="67" t="e">
        <f>VLOOKUP(Tabla822[[#This Row],[Riesgo Sanitario
Ministerio de Salud]],$H$2:$J$4,3,0)</f>
        <v>#N/A</v>
      </c>
      <c r="G193" s="407" t="e">
        <f>VLOOKUP(Tabla822[[#This Row],[Riesgo Sanitario
Ministerio de Salud]],$H$2:$J$4,2,0)</f>
        <v>#N/A</v>
      </c>
    </row>
    <row r="194" spans="2:7" ht="35.1" customHeight="1">
      <c r="B194">
        <f t="shared" si="2"/>
        <v>193</v>
      </c>
      <c r="C194" s="389"/>
      <c r="D194" s="169"/>
      <c r="E194" s="169"/>
      <c r="F194" s="67" t="e">
        <f>VLOOKUP(Tabla822[[#This Row],[Riesgo Sanitario
Ministerio de Salud]],$H$2:$J$4,3,0)</f>
        <v>#N/A</v>
      </c>
      <c r="G194" s="407" t="e">
        <f>VLOOKUP(Tabla822[[#This Row],[Riesgo Sanitario
Ministerio de Salud]],$H$2:$J$4,2,0)</f>
        <v>#N/A</v>
      </c>
    </row>
    <row r="195" spans="2:7" ht="35.1" customHeight="1">
      <c r="B195">
        <f t="shared" si="2"/>
        <v>194</v>
      </c>
      <c r="C195" s="389"/>
      <c r="D195" s="169"/>
      <c r="E195" s="169"/>
      <c r="F195" s="67" t="e">
        <f>VLOOKUP(Tabla822[[#This Row],[Riesgo Sanitario
Ministerio de Salud]],$H$2:$J$4,3,0)</f>
        <v>#N/A</v>
      </c>
      <c r="G195" s="407" t="e">
        <f>VLOOKUP(Tabla822[[#This Row],[Riesgo Sanitario
Ministerio de Salud]],$H$2:$J$4,2,0)</f>
        <v>#N/A</v>
      </c>
    </row>
    <row r="196" spans="2:7" ht="35.1" customHeight="1">
      <c r="B196">
        <f t="shared" ref="B196:B201" si="3">1+B195</f>
        <v>195</v>
      </c>
      <c r="C196" s="389"/>
      <c r="D196" s="169"/>
      <c r="E196" s="169"/>
      <c r="F196" s="67" t="e">
        <f>VLOOKUP(Tabla822[[#This Row],[Riesgo Sanitario
Ministerio de Salud]],$H$2:$J$4,3,0)</f>
        <v>#N/A</v>
      </c>
      <c r="G196" s="407" t="e">
        <f>VLOOKUP(Tabla822[[#This Row],[Riesgo Sanitario
Ministerio de Salud]],$H$2:$J$4,2,0)</f>
        <v>#N/A</v>
      </c>
    </row>
    <row r="197" spans="2:7" ht="35.1" customHeight="1">
      <c r="B197">
        <f t="shared" si="3"/>
        <v>196</v>
      </c>
      <c r="C197" s="389"/>
      <c r="D197" s="169"/>
      <c r="E197" s="169"/>
      <c r="F197" s="67" t="e">
        <f>VLOOKUP(Tabla822[[#This Row],[Riesgo Sanitario
Ministerio de Salud]],$H$2:$J$4,3,0)</f>
        <v>#N/A</v>
      </c>
      <c r="G197" s="407" t="e">
        <f>VLOOKUP(Tabla822[[#This Row],[Riesgo Sanitario
Ministerio de Salud]],$H$2:$J$4,2,0)</f>
        <v>#N/A</v>
      </c>
    </row>
    <row r="198" spans="2:7" ht="35.1" customHeight="1">
      <c r="B198">
        <f t="shared" si="3"/>
        <v>197</v>
      </c>
      <c r="C198" s="389"/>
      <c r="D198" s="169"/>
      <c r="E198" s="169"/>
      <c r="F198" s="67" t="e">
        <f>VLOOKUP(Tabla822[[#This Row],[Riesgo Sanitario
Ministerio de Salud]],$H$2:$J$4,3,0)</f>
        <v>#N/A</v>
      </c>
      <c r="G198" s="407" t="e">
        <f>VLOOKUP(Tabla822[[#This Row],[Riesgo Sanitario
Ministerio de Salud]],$H$2:$J$4,2,0)</f>
        <v>#N/A</v>
      </c>
    </row>
    <row r="199" spans="2:7" ht="35.1" customHeight="1">
      <c r="B199">
        <f t="shared" si="3"/>
        <v>198</v>
      </c>
      <c r="C199" s="389"/>
      <c r="D199" s="169"/>
      <c r="E199" s="169"/>
      <c r="F199" s="67" t="e">
        <f>VLOOKUP(Tabla822[[#This Row],[Riesgo Sanitario
Ministerio de Salud]],$H$2:$J$4,3,0)</f>
        <v>#N/A</v>
      </c>
      <c r="G199" s="407" t="e">
        <f>VLOOKUP(Tabla822[[#This Row],[Riesgo Sanitario
Ministerio de Salud]],$H$2:$J$4,2,0)</f>
        <v>#N/A</v>
      </c>
    </row>
    <row r="200" spans="2:7" ht="35.1" customHeight="1">
      <c r="B200">
        <f t="shared" si="3"/>
        <v>199</v>
      </c>
      <c r="C200" s="389"/>
      <c r="D200" s="169"/>
      <c r="E200" s="169"/>
      <c r="F200" s="67" t="e">
        <f>VLOOKUP(Tabla822[[#This Row],[Riesgo Sanitario
Ministerio de Salud]],$H$2:$J$4,3,0)</f>
        <v>#N/A</v>
      </c>
      <c r="G200" s="407" t="e">
        <f>VLOOKUP(Tabla822[[#This Row],[Riesgo Sanitario
Ministerio de Salud]],$H$2:$J$4,2,0)</f>
        <v>#N/A</v>
      </c>
    </row>
    <row r="201" spans="2:7" ht="35.1" customHeight="1">
      <c r="B201">
        <f t="shared" si="3"/>
        <v>200</v>
      </c>
      <c r="C201" s="390" t="s">
        <v>1071</v>
      </c>
      <c r="D201" s="169" t="s">
        <v>508</v>
      </c>
      <c r="E201" s="169"/>
      <c r="F201" s="67" t="e">
        <f>VLOOKUP(Tabla822[[#This Row],[Riesgo Sanitario
Ministerio de Salud]],$H$2:$J$4,3,0)</f>
        <v>#N/A</v>
      </c>
      <c r="G201" s="407" t="e">
        <f>VLOOKUP(Tabla822[[#This Row],[Riesgo Sanitario
Ministerio de Salud]],$H$2:$J$4,2,0)</f>
        <v>#N/A</v>
      </c>
    </row>
    <row r="202" spans="2:7" ht="35.1" customHeight="1">
      <c r="F202" t="e">
        <f>VLOOKUP(Tabla822[[#This Row],[Riesgo Sanitario
Ministerio de Salud]],$H$2:$J$4,3,0)</f>
        <v>#N/A</v>
      </c>
      <c r="G202" s="404" t="e">
        <f>VLOOKUP(Tabla822[[#This Row],[Riesgo Sanitario
Ministerio de Salud]],$H$2:$J$4,2,0)</f>
        <v>#N/A</v>
      </c>
    </row>
    <row r="204" spans="2:7" ht="35.1" customHeight="1">
      <c r="D204" s="114"/>
    </row>
    <row r="205" spans="2:7" ht="35.1" customHeight="1">
      <c r="D205" s="114"/>
    </row>
    <row r="206" spans="2:7" ht="35.1" customHeight="1">
      <c r="D206" s="114"/>
    </row>
    <row r="207" spans="2:7" ht="35.1" customHeight="1">
      <c r="D207" s="114"/>
    </row>
    <row r="208" spans="2:7" ht="35.1" customHeight="1">
      <c r="D208" s="114"/>
    </row>
    <row r="209" spans="4:4" ht="35.1" customHeight="1">
      <c r="D209" s="114"/>
    </row>
    <row r="210" spans="4:4" ht="35.1" customHeight="1">
      <c r="D210" s="114"/>
    </row>
    <row r="211" spans="4:4" ht="35.1" customHeight="1">
      <c r="D211" s="114"/>
    </row>
    <row r="212" spans="4:4" ht="35.1" customHeight="1">
      <c r="D212" s="114"/>
    </row>
    <row r="213" spans="4:4" ht="35.1" customHeight="1">
      <c r="D213" s="114"/>
    </row>
    <row r="214" spans="4:4" ht="35.1" customHeight="1">
      <c r="D214" s="114"/>
    </row>
    <row r="215" spans="4:4" ht="35.1" customHeight="1">
      <c r="D215" s="114"/>
    </row>
    <row r="216" spans="4:4" ht="35.1" customHeight="1">
      <c r="D216" s="114"/>
    </row>
    <row r="217" spans="4:4" ht="35.1" customHeight="1">
      <c r="D217" s="114"/>
    </row>
    <row r="218" spans="4:4" ht="35.1" customHeight="1">
      <c r="D218" s="114"/>
    </row>
    <row r="219" spans="4:4" ht="35.1" customHeight="1">
      <c r="D219" s="114"/>
    </row>
    <row r="220" spans="4:4" ht="35.1" customHeight="1">
      <c r="D220" s="114"/>
    </row>
    <row r="221" spans="4:4" ht="35.1" customHeight="1">
      <c r="D221" s="114"/>
    </row>
    <row r="222" spans="4:4" ht="35.1" customHeight="1">
      <c r="D222" s="114"/>
    </row>
    <row r="396" ht="20.100000000000001" customHeight="1"/>
    <row r="397" ht="20.100000000000001" customHeight="1"/>
    <row r="398" ht="20.100000000000001" customHeight="1"/>
    <row r="399" ht="20.100000000000001" customHeight="1"/>
    <row r="400" ht="20.100000000000001" customHeight="1"/>
    <row r="401" ht="20.100000000000001" customHeight="1"/>
    <row r="402" ht="20.100000000000001" customHeight="1"/>
    <row r="403" ht="20.100000000000001" customHeight="1"/>
    <row r="404" ht="20.100000000000001" customHeight="1"/>
    <row r="405" ht="20.100000000000001" customHeight="1"/>
    <row r="406" ht="20.100000000000001" customHeight="1"/>
    <row r="407" ht="20.100000000000001" customHeight="1"/>
    <row r="408" ht="20.100000000000001" customHeight="1"/>
    <row r="409" ht="20.100000000000001" customHeight="1"/>
    <row r="410" ht="20.100000000000001" customHeight="1"/>
    <row r="416" ht="42" customHeight="1"/>
    <row r="417" spans="2:2" ht="20.100000000000001" customHeight="1">
      <c r="B417" s="250"/>
    </row>
    <row r="418" spans="2:2" ht="20.100000000000001" customHeight="1"/>
    <row r="419" spans="2:2" ht="20.100000000000001" customHeight="1"/>
    <row r="420" spans="2:2" ht="20.100000000000001" customHeight="1"/>
    <row r="421" spans="2:2" ht="20.100000000000001" customHeight="1"/>
    <row r="422" spans="2:2" ht="20.100000000000001" customHeight="1"/>
    <row r="423" spans="2:2" ht="20.100000000000001" customHeight="1"/>
    <row r="424" spans="2:2" ht="20.100000000000001" customHeight="1"/>
    <row r="425" spans="2:2" ht="20.100000000000001" customHeight="1"/>
    <row r="426" spans="2:2" ht="20.100000000000001" customHeight="1"/>
    <row r="427" spans="2:2" ht="20.100000000000001" customHeight="1"/>
    <row r="428" spans="2:2" ht="20.100000000000001" customHeight="1"/>
    <row r="429" spans="2:2" ht="20.100000000000001" customHeight="1"/>
  </sheetData>
  <dataConsolidate/>
  <dataValidations count="1">
    <dataValidation type="list" allowBlank="1" showInputMessage="1" showErrorMessage="1" sqref="E3:E201" xr:uid="{00000000-0002-0000-1900-000000000000}">
      <formula1>$A$2:$A$4</formula1>
    </dataValidation>
  </dataValidations>
  <pageMargins left="0.7" right="0.7" top="0.75" bottom="0.75" header="0.3" footer="0.3"/>
  <pageSetup scale="35" orientation="landscape" r:id="rId1"/>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K31"/>
  <sheetViews>
    <sheetView topLeftCell="A9" zoomScale="115" zoomScaleNormal="115" workbookViewId="0">
      <selection activeCell="B1" sqref="B1:AD1"/>
    </sheetView>
  </sheetViews>
  <sheetFormatPr baseColWidth="10" defaultColWidth="3.7109375" defaultRowHeight="15" customHeight="1"/>
  <cols>
    <col min="1" max="1" width="4" customWidth="1"/>
    <col min="2" max="2" width="3.7109375" style="38" customWidth="1"/>
    <col min="3" max="9" width="3.7109375" customWidth="1"/>
    <col min="17" max="17" width="7.28515625" customWidth="1"/>
    <col min="257" max="257" width="4" customWidth="1"/>
    <col min="258" max="265" width="3.7109375" customWidth="1"/>
    <col min="273" max="273" width="7.28515625" customWidth="1"/>
    <col min="513" max="513" width="4" customWidth="1"/>
    <col min="514" max="521" width="3.7109375" customWidth="1"/>
    <col min="529" max="529" width="7.28515625" customWidth="1"/>
    <col min="769" max="769" width="4" customWidth="1"/>
    <col min="770" max="777" width="3.7109375" customWidth="1"/>
    <col min="785" max="785" width="7.28515625" customWidth="1"/>
    <col min="1025" max="1025" width="4" customWidth="1"/>
    <col min="1026" max="1033" width="3.7109375" customWidth="1"/>
    <col min="1041" max="1041" width="7.28515625" customWidth="1"/>
    <col min="1281" max="1281" width="4" customWidth="1"/>
    <col min="1282" max="1289" width="3.7109375" customWidth="1"/>
    <col min="1297" max="1297" width="7.28515625" customWidth="1"/>
    <col min="1537" max="1537" width="4" customWidth="1"/>
    <col min="1538" max="1545" width="3.7109375" customWidth="1"/>
    <col min="1553" max="1553" width="7.28515625" customWidth="1"/>
    <col min="1793" max="1793" width="4" customWidth="1"/>
    <col min="1794" max="1801" width="3.7109375" customWidth="1"/>
    <col min="1809" max="1809" width="7.28515625" customWidth="1"/>
    <col min="2049" max="2049" width="4" customWidth="1"/>
    <col min="2050" max="2057" width="3.7109375" customWidth="1"/>
    <col min="2065" max="2065" width="7.28515625" customWidth="1"/>
    <col min="2305" max="2305" width="4" customWidth="1"/>
    <col min="2306" max="2313" width="3.7109375" customWidth="1"/>
    <col min="2321" max="2321" width="7.28515625" customWidth="1"/>
    <col min="2561" max="2561" width="4" customWidth="1"/>
    <col min="2562" max="2569" width="3.7109375" customWidth="1"/>
    <col min="2577" max="2577" width="7.28515625" customWidth="1"/>
    <col min="2817" max="2817" width="4" customWidth="1"/>
    <col min="2818" max="2825" width="3.7109375" customWidth="1"/>
    <col min="2833" max="2833" width="7.28515625" customWidth="1"/>
    <col min="3073" max="3073" width="4" customWidth="1"/>
    <col min="3074" max="3081" width="3.7109375" customWidth="1"/>
    <col min="3089" max="3089" width="7.28515625" customWidth="1"/>
    <col min="3329" max="3329" width="4" customWidth="1"/>
    <col min="3330" max="3337" width="3.7109375" customWidth="1"/>
    <col min="3345" max="3345" width="7.28515625" customWidth="1"/>
    <col min="3585" max="3585" width="4" customWidth="1"/>
    <col min="3586" max="3593" width="3.7109375" customWidth="1"/>
    <col min="3601" max="3601" width="7.28515625" customWidth="1"/>
    <col min="3841" max="3841" width="4" customWidth="1"/>
    <col min="3842" max="3849" width="3.7109375" customWidth="1"/>
    <col min="3857" max="3857" width="7.28515625" customWidth="1"/>
    <col min="4097" max="4097" width="4" customWidth="1"/>
    <col min="4098" max="4105" width="3.7109375" customWidth="1"/>
    <col min="4113" max="4113" width="7.28515625" customWidth="1"/>
    <col min="4353" max="4353" width="4" customWidth="1"/>
    <col min="4354" max="4361" width="3.7109375" customWidth="1"/>
    <col min="4369" max="4369" width="7.28515625" customWidth="1"/>
    <col min="4609" max="4609" width="4" customWidth="1"/>
    <col min="4610" max="4617" width="3.7109375" customWidth="1"/>
    <col min="4625" max="4625" width="7.28515625" customWidth="1"/>
    <col min="4865" max="4865" width="4" customWidth="1"/>
    <col min="4866" max="4873" width="3.7109375" customWidth="1"/>
    <col min="4881" max="4881" width="7.28515625" customWidth="1"/>
    <col min="5121" max="5121" width="4" customWidth="1"/>
    <col min="5122" max="5129" width="3.7109375" customWidth="1"/>
    <col min="5137" max="5137" width="7.28515625" customWidth="1"/>
    <col min="5377" max="5377" width="4" customWidth="1"/>
    <col min="5378" max="5385" width="3.7109375" customWidth="1"/>
    <col min="5393" max="5393" width="7.28515625" customWidth="1"/>
    <col min="5633" max="5633" width="4" customWidth="1"/>
    <col min="5634" max="5641" width="3.7109375" customWidth="1"/>
    <col min="5649" max="5649" width="7.28515625" customWidth="1"/>
    <col min="5889" max="5889" width="4" customWidth="1"/>
    <col min="5890" max="5897" width="3.7109375" customWidth="1"/>
    <col min="5905" max="5905" width="7.28515625" customWidth="1"/>
    <col min="6145" max="6145" width="4" customWidth="1"/>
    <col min="6146" max="6153" width="3.7109375" customWidth="1"/>
    <col min="6161" max="6161" width="7.28515625" customWidth="1"/>
    <col min="6401" max="6401" width="4" customWidth="1"/>
    <col min="6402" max="6409" width="3.7109375" customWidth="1"/>
    <col min="6417" max="6417" width="7.28515625" customWidth="1"/>
    <col min="6657" max="6657" width="4" customWidth="1"/>
    <col min="6658" max="6665" width="3.7109375" customWidth="1"/>
    <col min="6673" max="6673" width="7.28515625" customWidth="1"/>
    <col min="6913" max="6913" width="4" customWidth="1"/>
    <col min="6914" max="6921" width="3.7109375" customWidth="1"/>
    <col min="6929" max="6929" width="7.28515625" customWidth="1"/>
    <col min="7169" max="7169" width="4" customWidth="1"/>
    <col min="7170" max="7177" width="3.7109375" customWidth="1"/>
    <col min="7185" max="7185" width="7.28515625" customWidth="1"/>
    <col min="7425" max="7425" width="4" customWidth="1"/>
    <col min="7426" max="7433" width="3.7109375" customWidth="1"/>
    <col min="7441" max="7441" width="7.28515625" customWidth="1"/>
    <col min="7681" max="7681" width="4" customWidth="1"/>
    <col min="7682" max="7689" width="3.7109375" customWidth="1"/>
    <col min="7697" max="7697" width="7.28515625" customWidth="1"/>
    <col min="7937" max="7937" width="4" customWidth="1"/>
    <col min="7938" max="7945" width="3.7109375" customWidth="1"/>
    <col min="7953" max="7953" width="7.28515625" customWidth="1"/>
    <col min="8193" max="8193" width="4" customWidth="1"/>
    <col min="8194" max="8201" width="3.7109375" customWidth="1"/>
    <col min="8209" max="8209" width="7.28515625" customWidth="1"/>
    <col min="8449" max="8449" width="4" customWidth="1"/>
    <col min="8450" max="8457" width="3.7109375" customWidth="1"/>
    <col min="8465" max="8465" width="7.28515625" customWidth="1"/>
    <col min="8705" max="8705" width="4" customWidth="1"/>
    <col min="8706" max="8713" width="3.7109375" customWidth="1"/>
    <col min="8721" max="8721" width="7.28515625" customWidth="1"/>
    <col min="8961" max="8961" width="4" customWidth="1"/>
    <col min="8962" max="8969" width="3.7109375" customWidth="1"/>
    <col min="8977" max="8977" width="7.28515625" customWidth="1"/>
    <col min="9217" max="9217" width="4" customWidth="1"/>
    <col min="9218" max="9225" width="3.7109375" customWidth="1"/>
    <col min="9233" max="9233" width="7.28515625" customWidth="1"/>
    <col min="9473" max="9473" width="4" customWidth="1"/>
    <col min="9474" max="9481" width="3.7109375" customWidth="1"/>
    <col min="9489" max="9489" width="7.28515625" customWidth="1"/>
    <col min="9729" max="9729" width="4" customWidth="1"/>
    <col min="9730" max="9737" width="3.7109375" customWidth="1"/>
    <col min="9745" max="9745" width="7.28515625" customWidth="1"/>
    <col min="9985" max="9985" width="4" customWidth="1"/>
    <col min="9986" max="9993" width="3.7109375" customWidth="1"/>
    <col min="10001" max="10001" width="7.28515625" customWidth="1"/>
    <col min="10241" max="10241" width="4" customWidth="1"/>
    <col min="10242" max="10249" width="3.7109375" customWidth="1"/>
    <col min="10257" max="10257" width="7.28515625" customWidth="1"/>
    <col min="10497" max="10497" width="4" customWidth="1"/>
    <col min="10498" max="10505" width="3.7109375" customWidth="1"/>
    <col min="10513" max="10513" width="7.28515625" customWidth="1"/>
    <col min="10753" max="10753" width="4" customWidth="1"/>
    <col min="10754" max="10761" width="3.7109375" customWidth="1"/>
    <col min="10769" max="10769" width="7.28515625" customWidth="1"/>
    <col min="11009" max="11009" width="4" customWidth="1"/>
    <col min="11010" max="11017" width="3.7109375" customWidth="1"/>
    <col min="11025" max="11025" width="7.28515625" customWidth="1"/>
    <col min="11265" max="11265" width="4" customWidth="1"/>
    <col min="11266" max="11273" width="3.7109375" customWidth="1"/>
    <col min="11281" max="11281" width="7.28515625" customWidth="1"/>
    <col min="11521" max="11521" width="4" customWidth="1"/>
    <col min="11522" max="11529" width="3.7109375" customWidth="1"/>
    <col min="11537" max="11537" width="7.28515625" customWidth="1"/>
    <col min="11777" max="11777" width="4" customWidth="1"/>
    <col min="11778" max="11785" width="3.7109375" customWidth="1"/>
    <col min="11793" max="11793" width="7.28515625" customWidth="1"/>
    <col min="12033" max="12033" width="4" customWidth="1"/>
    <col min="12034" max="12041" width="3.7109375" customWidth="1"/>
    <col min="12049" max="12049" width="7.28515625" customWidth="1"/>
    <col min="12289" max="12289" width="4" customWidth="1"/>
    <col min="12290" max="12297" width="3.7109375" customWidth="1"/>
    <col min="12305" max="12305" width="7.28515625" customWidth="1"/>
    <col min="12545" max="12545" width="4" customWidth="1"/>
    <col min="12546" max="12553" width="3.7109375" customWidth="1"/>
    <col min="12561" max="12561" width="7.28515625" customWidth="1"/>
    <col min="12801" max="12801" width="4" customWidth="1"/>
    <col min="12802" max="12809" width="3.7109375" customWidth="1"/>
    <col min="12817" max="12817" width="7.28515625" customWidth="1"/>
    <col min="13057" max="13057" width="4" customWidth="1"/>
    <col min="13058" max="13065" width="3.7109375" customWidth="1"/>
    <col min="13073" max="13073" width="7.28515625" customWidth="1"/>
    <col min="13313" max="13313" width="4" customWidth="1"/>
    <col min="13314" max="13321" width="3.7109375" customWidth="1"/>
    <col min="13329" max="13329" width="7.28515625" customWidth="1"/>
    <col min="13569" max="13569" width="4" customWidth="1"/>
    <col min="13570" max="13577" width="3.7109375" customWidth="1"/>
    <col min="13585" max="13585" width="7.28515625" customWidth="1"/>
    <col min="13825" max="13825" width="4" customWidth="1"/>
    <col min="13826" max="13833" width="3.7109375" customWidth="1"/>
    <col min="13841" max="13841" width="7.28515625" customWidth="1"/>
    <col min="14081" max="14081" width="4" customWidth="1"/>
    <col min="14082" max="14089" width="3.7109375" customWidth="1"/>
    <col min="14097" max="14097" width="7.28515625" customWidth="1"/>
    <col min="14337" max="14337" width="4" customWidth="1"/>
    <col min="14338" max="14345" width="3.7109375" customWidth="1"/>
    <col min="14353" max="14353" width="7.28515625" customWidth="1"/>
    <col min="14593" max="14593" width="4" customWidth="1"/>
    <col min="14594" max="14601" width="3.7109375" customWidth="1"/>
    <col min="14609" max="14609" width="7.28515625" customWidth="1"/>
    <col min="14849" max="14849" width="4" customWidth="1"/>
    <col min="14850" max="14857" width="3.7109375" customWidth="1"/>
    <col min="14865" max="14865" width="7.28515625" customWidth="1"/>
    <col min="15105" max="15105" width="4" customWidth="1"/>
    <col min="15106" max="15113" width="3.7109375" customWidth="1"/>
    <col min="15121" max="15121" width="7.28515625" customWidth="1"/>
    <col min="15361" max="15361" width="4" customWidth="1"/>
    <col min="15362" max="15369" width="3.7109375" customWidth="1"/>
    <col min="15377" max="15377" width="7.28515625" customWidth="1"/>
    <col min="15617" max="15617" width="4" customWidth="1"/>
    <col min="15618" max="15625" width="3.7109375" customWidth="1"/>
    <col min="15633" max="15633" width="7.28515625" customWidth="1"/>
    <col min="15873" max="15873" width="4" customWidth="1"/>
    <col min="15874" max="15881" width="3.7109375" customWidth="1"/>
    <col min="15889" max="15889" width="7.28515625" customWidth="1"/>
    <col min="16129" max="16129" width="4" customWidth="1"/>
    <col min="16130" max="16137" width="3.7109375" customWidth="1"/>
    <col min="16145" max="16145" width="7.28515625" customWidth="1"/>
  </cols>
  <sheetData>
    <row r="1" spans="1:37" ht="15" customHeight="1">
      <c r="A1" s="149"/>
      <c r="B1" s="150"/>
      <c r="C1" s="40"/>
      <c r="D1" s="40"/>
      <c r="E1" s="40"/>
      <c r="F1" s="40"/>
      <c r="G1" s="40"/>
      <c r="H1" s="40"/>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6"/>
    </row>
    <row r="2" spans="1:37" ht="15" customHeight="1">
      <c r="A2" s="151"/>
      <c r="B2" s="779" t="s">
        <v>1618</v>
      </c>
      <c r="C2" s="779"/>
      <c r="D2" s="779"/>
      <c r="E2" s="779"/>
      <c r="F2" s="779"/>
      <c r="G2" s="779"/>
      <c r="H2" s="779"/>
      <c r="I2" s="779"/>
      <c r="J2" s="779"/>
      <c r="K2" s="779"/>
      <c r="L2" s="779"/>
      <c r="M2" s="779"/>
      <c r="N2" s="779"/>
      <c r="O2" s="779"/>
      <c r="P2" s="779"/>
      <c r="Q2" s="779"/>
      <c r="R2" s="779"/>
      <c r="S2" s="779"/>
      <c r="T2" s="779"/>
      <c r="U2" s="779"/>
      <c r="V2" s="779"/>
      <c r="W2" s="779"/>
      <c r="X2" s="779"/>
      <c r="Y2" s="779"/>
      <c r="Z2" s="779"/>
      <c r="AA2" s="779"/>
      <c r="AB2" s="779"/>
      <c r="AC2" s="779"/>
      <c r="AD2" s="779"/>
      <c r="AE2" s="779"/>
      <c r="AF2" s="779"/>
      <c r="AG2" s="779"/>
      <c r="AH2" s="779"/>
      <c r="AI2" s="779"/>
      <c r="AJ2" s="779"/>
      <c r="AK2" s="47"/>
    </row>
    <row r="3" spans="1:37" ht="15" customHeight="1">
      <c r="A3" s="151"/>
      <c r="B3" s="780" t="s">
        <v>1538</v>
      </c>
      <c r="C3" s="780"/>
      <c r="D3" s="780"/>
      <c r="E3" s="780"/>
      <c r="F3" s="780"/>
      <c r="G3" s="780"/>
      <c r="H3" s="780"/>
      <c r="I3" s="780"/>
      <c r="J3" s="780"/>
      <c r="K3" s="780"/>
      <c r="L3" s="780"/>
      <c r="M3" s="780"/>
      <c r="N3" s="780"/>
      <c r="O3" s="780"/>
      <c r="P3" s="780"/>
      <c r="Q3" s="780"/>
      <c r="R3" s="780"/>
      <c r="S3" s="780"/>
      <c r="T3" s="780"/>
      <c r="U3" s="780"/>
      <c r="V3" s="780"/>
      <c r="W3" s="780"/>
      <c r="X3" s="780"/>
      <c r="Y3" s="780"/>
      <c r="Z3" s="780"/>
      <c r="AA3" s="780"/>
      <c r="AB3" s="780"/>
      <c r="AC3" s="780"/>
      <c r="AD3" s="780"/>
      <c r="AE3" s="780"/>
      <c r="AF3" s="780"/>
      <c r="AG3" s="780"/>
      <c r="AH3" s="780"/>
      <c r="AI3" s="780"/>
      <c r="AJ3" s="780"/>
      <c r="AK3" s="47"/>
    </row>
    <row r="4" spans="1:37" ht="15" customHeight="1">
      <c r="A4" s="151"/>
      <c r="B4" s="780"/>
      <c r="C4" s="780"/>
      <c r="D4" s="780"/>
      <c r="E4" s="780"/>
      <c r="F4" s="780"/>
      <c r="G4" s="780"/>
      <c r="H4" s="780"/>
      <c r="I4" s="780"/>
      <c r="J4" s="780"/>
      <c r="K4" s="780"/>
      <c r="L4" s="780"/>
      <c r="M4" s="780"/>
      <c r="N4" s="780"/>
      <c r="O4" s="780"/>
      <c r="P4" s="780"/>
      <c r="Q4" s="780"/>
      <c r="R4" s="780"/>
      <c r="S4" s="780"/>
      <c r="T4" s="780"/>
      <c r="U4" s="780"/>
      <c r="V4" s="780"/>
      <c r="W4" s="780"/>
      <c r="X4" s="780"/>
      <c r="Y4" s="780"/>
      <c r="Z4" s="780"/>
      <c r="AA4" s="780"/>
      <c r="AB4" s="780"/>
      <c r="AC4" s="780"/>
      <c r="AD4" s="780"/>
      <c r="AE4" s="780"/>
      <c r="AF4" s="780"/>
      <c r="AG4" s="780"/>
      <c r="AH4" s="780"/>
      <c r="AI4" s="780"/>
      <c r="AJ4" s="780"/>
      <c r="AK4" s="47"/>
    </row>
    <row r="5" spans="1:37" ht="15" customHeight="1">
      <c r="A5" s="151"/>
      <c r="B5" s="152"/>
      <c r="C5" s="152"/>
      <c r="D5" s="152"/>
      <c r="E5" s="152"/>
      <c r="F5" s="152"/>
      <c r="G5" s="152"/>
      <c r="H5" s="152"/>
      <c r="AK5" s="47"/>
    </row>
    <row r="6" spans="1:37" ht="21.75" customHeight="1">
      <c r="A6" s="151"/>
      <c r="B6" s="1140" t="s">
        <v>1619</v>
      </c>
      <c r="C6" s="1140"/>
      <c r="D6" s="1140"/>
      <c r="E6" s="1140"/>
      <c r="F6" s="1140"/>
      <c r="G6" s="1140"/>
      <c r="H6" s="1140"/>
      <c r="I6" s="1140"/>
      <c r="J6" s="1140"/>
      <c r="K6" s="1140"/>
      <c r="L6" s="1140"/>
      <c r="M6" s="1140"/>
      <c r="N6" s="1140"/>
      <c r="O6" s="1140"/>
      <c r="P6" s="1140"/>
      <c r="Q6" s="1140"/>
      <c r="R6" s="1140"/>
      <c r="S6" s="1140"/>
      <c r="T6" s="1140"/>
      <c r="U6" s="1140"/>
      <c r="V6" s="1140"/>
      <c r="W6" s="1140"/>
      <c r="X6" s="1140"/>
      <c r="Y6" s="1140"/>
      <c r="Z6" s="1140"/>
      <c r="AA6" s="1140"/>
      <c r="AB6" s="1140"/>
      <c r="AC6" s="1140"/>
      <c r="AD6" s="1140"/>
      <c r="AE6" s="1140"/>
      <c r="AF6" s="1140"/>
      <c r="AG6" s="1140"/>
      <c r="AH6" s="1140"/>
      <c r="AI6" s="1140"/>
      <c r="AJ6" s="1140"/>
      <c r="AK6" s="47"/>
    </row>
    <row r="7" spans="1:37" ht="15" customHeight="1">
      <c r="A7" s="151"/>
      <c r="B7" s="153"/>
      <c r="C7" s="154"/>
      <c r="D7" s="154"/>
      <c r="E7" s="154"/>
      <c r="F7" s="154"/>
      <c r="G7" s="154"/>
      <c r="H7" s="154"/>
      <c r="AK7" s="47"/>
    </row>
    <row r="8" spans="1:37" ht="15" customHeight="1">
      <c r="A8" s="151"/>
      <c r="B8" s="155" t="s">
        <v>1293</v>
      </c>
      <c r="D8" s="156"/>
      <c r="E8" s="156"/>
      <c r="F8" s="156"/>
      <c r="G8" s="156"/>
      <c r="I8" s="1252">
        <f>' FMT 104 TOMA DATOS'!H28</f>
        <v>0</v>
      </c>
      <c r="J8" s="1252"/>
      <c r="K8" s="1252"/>
      <c r="L8" s="1252"/>
      <c r="M8" s="1252"/>
      <c r="N8" s="1252"/>
      <c r="O8" s="1252"/>
      <c r="P8" s="1252"/>
      <c r="Q8" s="1252"/>
      <c r="R8" s="1252"/>
      <c r="S8" s="1252"/>
      <c r="T8" s="1252"/>
      <c r="U8" s="1252"/>
      <c r="V8" s="1252"/>
      <c r="W8" s="1252"/>
      <c r="X8" s="1252"/>
      <c r="Y8" s="1252"/>
      <c r="Z8" s="1252"/>
      <c r="AA8" s="1252"/>
      <c r="AB8" s="1252"/>
      <c r="AC8" s="1252"/>
      <c r="AD8" s="1252"/>
      <c r="AE8" s="1252"/>
      <c r="AF8" s="1252"/>
      <c r="AG8" s="1252"/>
      <c r="AH8" s="1252"/>
      <c r="AI8" s="1252"/>
      <c r="AK8" s="47"/>
    </row>
    <row r="9" spans="1:37" ht="15" customHeight="1">
      <c r="A9" s="151"/>
      <c r="B9" s="155" t="s">
        <v>1294</v>
      </c>
      <c r="C9" s="157"/>
      <c r="F9" s="1253" t="str">
        <f>' FMT 104 TOMA DATOS'!H38</f>
        <v>150 este CCSS</v>
      </c>
      <c r="G9" s="1253"/>
      <c r="H9" s="1253"/>
      <c r="I9" s="1253"/>
      <c r="J9" s="1253"/>
      <c r="K9" s="1253"/>
      <c r="L9" s="1253"/>
      <c r="M9" s="1253"/>
      <c r="N9" s="1253"/>
      <c r="O9" s="1253"/>
      <c r="P9" s="1253"/>
      <c r="Q9" s="1253"/>
      <c r="R9" s="1253"/>
      <c r="S9" s="1253"/>
      <c r="T9" s="1253"/>
      <c r="U9" s="1253"/>
      <c r="V9" s="1253"/>
      <c r="W9" s="1253"/>
      <c r="X9" s="1253"/>
      <c r="Y9" s="1253"/>
      <c r="Z9" s="1253"/>
      <c r="AA9" s="1253"/>
      <c r="AB9" s="1253"/>
      <c r="AC9" s="1253"/>
      <c r="AD9" s="1253"/>
      <c r="AE9" s="1253"/>
      <c r="AF9" s="1253"/>
      <c r="AG9" s="1253"/>
      <c r="AH9" s="1253"/>
      <c r="AI9" s="1253"/>
      <c r="AK9" s="47"/>
    </row>
    <row r="10" spans="1:37" ht="15" customHeight="1">
      <c r="A10" s="151"/>
      <c r="B10" s="155" t="s">
        <v>1295</v>
      </c>
      <c r="C10" s="159"/>
      <c r="D10" s="159"/>
      <c r="E10" s="159"/>
      <c r="F10" s="159"/>
      <c r="G10" s="159"/>
      <c r="H10" s="159"/>
      <c r="AK10" s="47"/>
    </row>
    <row r="11" spans="1:37" ht="15" customHeight="1">
      <c r="A11" s="151"/>
      <c r="B11" s="160">
        <v>1</v>
      </c>
      <c r="C11" s="720" t="str">
        <f>'CALCULO LICENCIA'!H14</f>
        <v>ELABORACIÓN DE PRODUCTOS EMULSIFICADOS</v>
      </c>
      <c r="D11" s="720"/>
      <c r="E11" s="720"/>
      <c r="F11" s="720"/>
      <c r="G11" s="720"/>
      <c r="H11" s="720"/>
      <c r="I11" s="720"/>
      <c r="J11" s="720"/>
      <c r="K11" s="720"/>
      <c r="L11" s="720"/>
      <c r="M11" s="720"/>
      <c r="N11" s="720"/>
      <c r="O11" s="720"/>
      <c r="P11" s="720"/>
      <c r="Q11" s="720"/>
      <c r="R11" s="720"/>
      <c r="S11" s="720"/>
      <c r="T11" s="10"/>
      <c r="U11" s="10"/>
      <c r="V11" s="10"/>
      <c r="W11" s="10"/>
      <c r="X11" s="10"/>
      <c r="Y11" s="10"/>
      <c r="Z11" s="10"/>
      <c r="AA11" s="10"/>
      <c r="AB11" s="10"/>
      <c r="AC11" s="10"/>
      <c r="AD11" s="10"/>
      <c r="AE11" s="10"/>
      <c r="AF11" s="10"/>
      <c r="AG11" s="10"/>
      <c r="AH11" s="10"/>
      <c r="AI11" s="10"/>
      <c r="AK11" s="47"/>
    </row>
    <row r="12" spans="1:37" ht="15" customHeight="1">
      <c r="A12" s="151"/>
      <c r="B12" s="160">
        <f>1+B11</f>
        <v>2</v>
      </c>
      <c r="C12" s="720" t="str">
        <f>'CALCULO LICENCIA'!H15</f>
        <v>NINGÚN OTRA</v>
      </c>
      <c r="D12" s="720"/>
      <c r="E12" s="720"/>
      <c r="F12" s="720"/>
      <c r="G12" s="720"/>
      <c r="H12" s="720"/>
      <c r="I12" s="720"/>
      <c r="J12" s="720"/>
      <c r="K12" s="720"/>
      <c r="L12" s="720"/>
      <c r="M12" s="720"/>
      <c r="N12" s="720"/>
      <c r="O12" s="720"/>
      <c r="P12" s="720"/>
      <c r="Q12" s="720"/>
      <c r="R12" s="720"/>
      <c r="S12" s="720"/>
      <c r="T12" s="720"/>
      <c r="U12" s="720"/>
      <c r="V12" s="720"/>
      <c r="W12" s="720"/>
      <c r="X12" s="720"/>
      <c r="Y12" s="720"/>
      <c r="Z12" s="720"/>
      <c r="AA12" s="720"/>
      <c r="AB12" s="720"/>
      <c r="AC12" s="720"/>
      <c r="AD12" s="720"/>
      <c r="AE12" s="720"/>
      <c r="AF12" s="720"/>
      <c r="AG12" s="720"/>
      <c r="AH12" s="720"/>
      <c r="AI12" s="720"/>
      <c r="AK12" s="47"/>
    </row>
    <row r="13" spans="1:37" ht="15" customHeight="1">
      <c r="A13" s="151"/>
      <c r="B13" s="160">
        <f>1+B12</f>
        <v>3</v>
      </c>
      <c r="C13" s="720" t="str">
        <f>'CALCULO LICENCIA'!H16</f>
        <v>NINGÚN OTRA</v>
      </c>
      <c r="D13" s="720"/>
      <c r="E13" s="720"/>
      <c r="F13" s="720"/>
      <c r="G13" s="720"/>
      <c r="H13" s="720"/>
      <c r="I13" s="720"/>
      <c r="J13" s="720"/>
      <c r="K13" s="720"/>
      <c r="L13" s="720"/>
      <c r="M13" s="720"/>
      <c r="N13" s="720"/>
      <c r="O13" s="720"/>
      <c r="P13" s="720"/>
      <c r="Q13" s="720"/>
      <c r="R13" s="720"/>
      <c r="S13" s="720"/>
      <c r="T13" s="720"/>
      <c r="U13" s="720"/>
      <c r="V13" s="720"/>
      <c r="W13" s="720"/>
      <c r="X13" s="720"/>
      <c r="Y13" s="720"/>
      <c r="Z13" s="720"/>
      <c r="AA13" s="720"/>
      <c r="AB13" s="720"/>
      <c r="AC13" s="720"/>
      <c r="AD13" s="720"/>
      <c r="AE13" s="720"/>
      <c r="AF13" s="720"/>
      <c r="AG13" s="720"/>
      <c r="AH13" s="720"/>
      <c r="AI13" s="720"/>
      <c r="AK13" s="47"/>
    </row>
    <row r="14" spans="1:37" ht="15" customHeight="1">
      <c r="A14" s="151"/>
      <c r="B14" s="160">
        <f>1+B13</f>
        <v>4</v>
      </c>
      <c r="C14" s="720" t="str">
        <f>'CALCULO LICENCIA'!H17</f>
        <v>NINGÚN OTRA</v>
      </c>
      <c r="D14" s="720"/>
      <c r="E14" s="720"/>
      <c r="F14" s="720"/>
      <c r="G14" s="720"/>
      <c r="H14" s="720"/>
      <c r="I14" s="720"/>
      <c r="J14" s="720"/>
      <c r="K14" s="720"/>
      <c r="L14" s="720"/>
      <c r="M14" s="720"/>
      <c r="N14" s="720"/>
      <c r="O14" s="720"/>
      <c r="P14" s="720"/>
      <c r="Q14" s="720"/>
      <c r="R14" s="720"/>
      <c r="S14" s="720"/>
      <c r="T14" s="720"/>
      <c r="U14" s="720"/>
      <c r="V14" s="720"/>
      <c r="W14" s="720"/>
      <c r="X14" s="720"/>
      <c r="Y14" s="720"/>
      <c r="Z14" s="720"/>
      <c r="AA14" s="720"/>
      <c r="AB14" s="720"/>
      <c r="AC14" s="720"/>
      <c r="AD14" s="720"/>
      <c r="AE14" s="720"/>
      <c r="AF14" s="720"/>
      <c r="AG14" s="720"/>
      <c r="AH14" s="720"/>
      <c r="AI14" s="720"/>
      <c r="AK14" s="47"/>
    </row>
    <row r="15" spans="1:37" ht="15" customHeight="1">
      <c r="A15" s="151"/>
      <c r="B15" s="161" t="s">
        <v>1620</v>
      </c>
      <c r="D15" s="162"/>
      <c r="E15" s="162"/>
      <c r="F15" s="162"/>
      <c r="I15" s="1254" t="str">
        <f>'CALCULO LICENCIA'!I10</f>
        <v>Picado Fernandez Ricardo</v>
      </c>
      <c r="J15" s="1254"/>
      <c r="K15" s="1254"/>
      <c r="L15" s="1254"/>
      <c r="M15" s="1254"/>
      <c r="N15" s="1254"/>
      <c r="O15" s="1254"/>
      <c r="P15" s="1254"/>
      <c r="Q15" s="1254"/>
      <c r="R15" s="1254"/>
      <c r="S15" s="1254"/>
      <c r="T15" s="1254"/>
      <c r="U15" s="1254"/>
      <c r="V15" s="1254"/>
      <c r="W15" s="1254"/>
      <c r="X15" s="1254"/>
      <c r="Y15" s="1254"/>
      <c r="Z15" s="1254"/>
      <c r="AA15" s="1254"/>
      <c r="AB15" s="43" t="s">
        <v>1298</v>
      </c>
      <c r="AE15" s="1255" t="str">
        <f>'CALCULO LICENCIA'!W10</f>
        <v>501450912</v>
      </c>
      <c r="AF15" s="1255"/>
      <c r="AG15" s="1255"/>
      <c r="AH15" s="1255"/>
      <c r="AI15" s="1255"/>
      <c r="AK15" s="47"/>
    </row>
    <row r="16" spans="1:37" ht="15" customHeight="1">
      <c r="A16" s="151"/>
      <c r="B16" s="168" t="s">
        <v>1517</v>
      </c>
      <c r="D16" s="157"/>
      <c r="G16" s="159"/>
      <c r="H16" s="1129">
        <f>'CALCULO LICENCIA'!H11</f>
        <v>0</v>
      </c>
      <c r="I16" s="1129"/>
      <c r="J16" s="1129"/>
      <c r="K16" s="1129"/>
      <c r="L16" s="1129"/>
      <c r="M16" s="1129"/>
      <c r="N16" s="1129"/>
      <c r="O16" s="1129"/>
      <c r="P16" s="1129"/>
      <c r="Q16" s="1129"/>
      <c r="R16" s="1129"/>
      <c r="S16" s="1129"/>
      <c r="T16" s="1129"/>
      <c r="U16" s="1129"/>
      <c r="V16" s="1129"/>
      <c r="W16" s="1129"/>
      <c r="X16" s="1129"/>
      <c r="Y16" s="1129"/>
      <c r="Z16" s="1129"/>
      <c r="AA16" s="1129"/>
      <c r="AB16" s="43" t="str">
        <f>+AB15</f>
        <v>N° CEDULA:</v>
      </c>
      <c r="AE16" s="1128">
        <f>'CALCULO LICENCIA'!W11</f>
        <v>0</v>
      </c>
      <c r="AF16" s="1128"/>
      <c r="AG16" s="1128"/>
      <c r="AH16" s="1128"/>
      <c r="AI16" s="1128"/>
      <c r="AK16" s="47"/>
    </row>
    <row r="17" spans="1:37" ht="15" customHeight="1">
      <c r="A17" s="151"/>
      <c r="B17" s="155" t="s">
        <v>1621</v>
      </c>
      <c r="H17" s="153"/>
      <c r="L17" s="1128" t="str">
        <f>AE15</f>
        <v>501450912</v>
      </c>
      <c r="M17" s="1128"/>
      <c r="N17" s="1128"/>
      <c r="O17" s="1128"/>
      <c r="P17" s="1128"/>
      <c r="Q17" s="1128"/>
      <c r="R17" s="155" t="s">
        <v>1622</v>
      </c>
      <c r="AK17" s="47"/>
    </row>
    <row r="18" spans="1:37" ht="20.25" customHeight="1">
      <c r="A18" s="151"/>
      <c r="B18" s="155" t="s">
        <v>1623</v>
      </c>
      <c r="R18" s="1132">
        <v>2022</v>
      </c>
      <c r="S18" s="1132"/>
      <c r="T18" s="1132"/>
      <c r="U18" s="1136" t="s">
        <v>1624</v>
      </c>
      <c r="V18" s="1136"/>
      <c r="W18" s="1136"/>
      <c r="X18" s="1136"/>
      <c r="Y18" s="1136"/>
      <c r="Z18" s="1136"/>
      <c r="AA18" s="1136"/>
      <c r="AB18" s="1136"/>
      <c r="AC18" s="1136"/>
      <c r="AD18" s="1136"/>
      <c r="AE18" s="1136"/>
      <c r="AF18" s="1136"/>
      <c r="AG18" s="1136"/>
      <c r="AH18" s="1136"/>
      <c r="AI18" s="1136"/>
      <c r="AK18" s="47"/>
    </row>
    <row r="19" spans="1:37" ht="15" customHeight="1">
      <c r="A19" s="151"/>
      <c r="AK19" s="47"/>
    </row>
    <row r="20" spans="1:37" ht="15" customHeight="1">
      <c r="A20" s="151"/>
      <c r="B20" s="356" t="s">
        <v>2154</v>
      </c>
      <c r="K20" s="1133" t="s">
        <v>2155</v>
      </c>
      <c r="L20" s="1133"/>
      <c r="M20" s="1133"/>
      <c r="N20" t="s">
        <v>1626</v>
      </c>
      <c r="O20" s="386">
        <v>25</v>
      </c>
      <c r="P20" t="s">
        <v>1531</v>
      </c>
      <c r="Q20" s="1133" t="s">
        <v>1161</v>
      </c>
      <c r="R20" s="1133"/>
      <c r="S20" s="1133"/>
      <c r="T20" s="1133"/>
      <c r="U20" t="s">
        <v>1531</v>
      </c>
      <c r="V20" s="1133">
        <v>2022</v>
      </c>
      <c r="W20" s="1133"/>
      <c r="X20" s="1133"/>
      <c r="Y20" s="785" t="s">
        <v>2156</v>
      </c>
      <c r="Z20" s="785"/>
      <c r="AA20" s="785"/>
      <c r="AB20" s="785"/>
      <c r="AC20" s="785"/>
      <c r="AD20" s="785"/>
      <c r="AE20" s="785"/>
      <c r="AF20" s="785"/>
      <c r="AG20" s="785"/>
      <c r="AH20" s="785"/>
      <c r="AI20" s="785"/>
      <c r="AJ20" s="785"/>
      <c r="AK20" s="786"/>
    </row>
    <row r="21" spans="1:37" ht="15" customHeight="1">
      <c r="A21" s="151"/>
      <c r="B21" s="356" t="s">
        <v>2157</v>
      </c>
      <c r="G21" s="386"/>
      <c r="H21" s="386">
        <f>+O20</f>
        <v>25</v>
      </c>
      <c r="I21" t="s">
        <v>1268</v>
      </c>
      <c r="J21" s="1133" t="str">
        <f>+Q20</f>
        <v>ENERO</v>
      </c>
      <c r="K21" s="1133"/>
      <c r="L21" s="1133"/>
      <c r="M21" s="1133"/>
      <c r="N21" s="1133"/>
      <c r="O21" t="s">
        <v>1463</v>
      </c>
      <c r="P21" s="1133">
        <f>1+V20</f>
        <v>2023</v>
      </c>
      <c r="Q21" s="1133"/>
      <c r="R21" s="1133"/>
      <c r="S21" s="1133"/>
      <c r="W21" s="490"/>
      <c r="X21" s="10"/>
      <c r="AF21" s="10"/>
      <c r="AK21" s="47"/>
    </row>
    <row r="22" spans="1:37" ht="15" customHeight="1">
      <c r="A22" s="151"/>
      <c r="AK22" s="47"/>
    </row>
    <row r="23" spans="1:37" ht="15" customHeight="1">
      <c r="A23" s="151"/>
      <c r="B23"/>
      <c r="E23" s="163"/>
      <c r="F23" s="43"/>
      <c r="G23" s="164"/>
      <c r="H23" s="10"/>
      <c r="AK23" s="47"/>
    </row>
    <row r="24" spans="1:37" ht="20.100000000000001" customHeight="1">
      <c r="A24" s="151"/>
      <c r="B24"/>
      <c r="F24" s="164"/>
      <c r="G24" s="164"/>
      <c r="H24" s="10"/>
      <c r="O24" s="10"/>
      <c r="AK24" s="47"/>
    </row>
    <row r="25" spans="1:37" ht="15" customHeight="1">
      <c r="A25" s="151"/>
      <c r="O25" s="10"/>
      <c r="AK25" s="47"/>
    </row>
    <row r="26" spans="1:37" ht="22.5" customHeight="1">
      <c r="A26" s="151"/>
      <c r="B26" s="1127" t="str">
        <f>+'[6]RESOLUCION COMERCIAL'!N48</f>
        <v>María Cecilia Prendas Martínez</v>
      </c>
      <c r="C26" s="1127"/>
      <c r="D26" s="1127"/>
      <c r="E26" s="1127"/>
      <c r="F26" s="1127"/>
      <c r="G26" s="1127"/>
      <c r="H26" s="1127"/>
      <c r="I26" s="1127"/>
      <c r="J26" s="1127"/>
      <c r="K26" s="1127"/>
      <c r="L26" s="1127"/>
      <c r="M26" s="1127"/>
      <c r="N26" s="1127"/>
      <c r="O26" s="1127"/>
      <c r="P26" s="1127"/>
      <c r="Q26" s="1127"/>
      <c r="R26" s="1127"/>
      <c r="S26" s="1127"/>
      <c r="T26" s="1127"/>
      <c r="U26" s="1127"/>
      <c r="V26" s="1127"/>
      <c r="W26" s="1127"/>
      <c r="X26" s="1127"/>
      <c r="Y26" s="1127"/>
      <c r="Z26" s="1127"/>
      <c r="AA26" s="1127"/>
      <c r="AB26" s="1127"/>
      <c r="AC26" s="1127"/>
      <c r="AD26" s="1127"/>
      <c r="AE26" s="1127"/>
      <c r="AF26" s="1127"/>
      <c r="AG26" s="1127"/>
      <c r="AH26" s="1127"/>
      <c r="AI26" s="1127"/>
      <c r="AJ26" s="1127"/>
      <c r="AK26" s="47"/>
    </row>
    <row r="27" spans="1:37" ht="22.5" customHeight="1">
      <c r="A27" s="151"/>
      <c r="B27" s="719" t="s">
        <v>682</v>
      </c>
      <c r="C27" s="719"/>
      <c r="D27" s="719"/>
      <c r="E27" s="719"/>
      <c r="F27" s="719"/>
      <c r="G27" s="719"/>
      <c r="H27" s="719"/>
      <c r="I27" s="719"/>
      <c r="J27" s="719"/>
      <c r="K27" s="719"/>
      <c r="L27" s="719"/>
      <c r="M27" s="719"/>
      <c r="N27" s="719"/>
      <c r="O27" s="719"/>
      <c r="P27" s="719"/>
      <c r="Q27" s="719"/>
      <c r="R27" s="719"/>
      <c r="S27" s="719"/>
      <c r="T27" s="719"/>
      <c r="U27" s="719"/>
      <c r="V27" s="719"/>
      <c r="W27" s="719"/>
      <c r="X27" s="719"/>
      <c r="Y27" s="719"/>
      <c r="Z27" s="719"/>
      <c r="AA27" s="719"/>
      <c r="AB27" s="719"/>
      <c r="AC27" s="719"/>
      <c r="AD27" s="719"/>
      <c r="AE27" s="719"/>
      <c r="AF27" s="719"/>
      <c r="AG27" s="719"/>
      <c r="AH27" s="719"/>
      <c r="AI27" s="719"/>
      <c r="AJ27" s="719"/>
      <c r="AK27" s="47"/>
    </row>
    <row r="28" spans="1:37" ht="15" customHeight="1">
      <c r="A28" s="151"/>
      <c r="B28" s="43" t="s">
        <v>1262</v>
      </c>
      <c r="D28" s="165"/>
      <c r="AK28" s="47"/>
    </row>
    <row r="29" spans="1:37" ht="15" customHeight="1">
      <c r="A29" s="151"/>
      <c r="AK29" s="47"/>
    </row>
    <row r="30" spans="1:37" ht="15" customHeight="1">
      <c r="A30" s="151"/>
      <c r="AK30" s="47"/>
    </row>
    <row r="31" spans="1:37" ht="15" customHeight="1" thickBot="1">
      <c r="A31" s="166"/>
      <c r="B31" s="167"/>
      <c r="C31" s="39"/>
      <c r="D31" s="39"/>
      <c r="E31" s="39"/>
      <c r="F31" s="39"/>
      <c r="G31" s="39"/>
      <c r="H31" s="39"/>
      <c r="I31" s="39"/>
      <c r="J31" s="39"/>
      <c r="K31" s="39"/>
      <c r="L31" s="39"/>
      <c r="M31" s="39"/>
      <c r="N31" s="39"/>
      <c r="O31" s="39"/>
      <c r="P31" s="39"/>
      <c r="Q31" s="39"/>
      <c r="R31" s="39"/>
      <c r="S31" s="39"/>
      <c r="T31" s="39"/>
      <c r="U31" s="39"/>
      <c r="V31" s="39"/>
      <c r="W31" s="39"/>
      <c r="X31" s="39"/>
      <c r="Y31" s="39"/>
      <c r="Z31" s="39"/>
      <c r="AA31" s="39"/>
      <c r="AB31" s="39"/>
      <c r="AC31" s="39"/>
      <c r="AD31" s="39"/>
      <c r="AE31" s="39"/>
      <c r="AF31" s="39"/>
      <c r="AG31" s="39"/>
      <c r="AH31" s="39"/>
      <c r="AI31" s="39"/>
      <c r="AJ31" s="39"/>
      <c r="AK31" s="48"/>
    </row>
  </sheetData>
  <mergeCells count="25">
    <mergeCell ref="J21:N21"/>
    <mergeCell ref="P21:S21"/>
    <mergeCell ref="B26:AJ26"/>
    <mergeCell ref="B27:AJ27"/>
    <mergeCell ref="L17:Q17"/>
    <mergeCell ref="R18:T18"/>
    <mergeCell ref="U18:AI18"/>
    <mergeCell ref="K20:M20"/>
    <mergeCell ref="Q20:T20"/>
    <mergeCell ref="V20:X20"/>
    <mergeCell ref="Y20:AK20"/>
    <mergeCell ref="H16:AA16"/>
    <mergeCell ref="AE16:AI16"/>
    <mergeCell ref="B2:AJ2"/>
    <mergeCell ref="B3:AJ3"/>
    <mergeCell ref="B4:AJ4"/>
    <mergeCell ref="B6:AJ6"/>
    <mergeCell ref="I8:AI8"/>
    <mergeCell ref="C11:S11"/>
    <mergeCell ref="F9:AI9"/>
    <mergeCell ref="C12:AI12"/>
    <mergeCell ref="C13:AI13"/>
    <mergeCell ref="C14:AI14"/>
    <mergeCell ref="I15:AA15"/>
    <mergeCell ref="AE15:AI15"/>
  </mergeCells>
  <printOptions horizontalCentered="1" verticalCentered="1"/>
  <pageMargins left="0.31496062992125984" right="0" top="0.59055118110236227" bottom="0.39370078740157483" header="0.39370078740157483" footer="0"/>
  <pageSetup scale="90" orientation="landscape" r:id="rId1"/>
  <headerFooter alignWithMargins="0">
    <oddHeader>&amp;L&amp;F  &amp;D  &amp;P</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B0C48F5E6C48C8429C53784A83A47175" ma:contentTypeVersion="3" ma:contentTypeDescription="Crear nuevo documento." ma:contentTypeScope="" ma:versionID="b904d74078d61286f998c42681f9c8c1">
  <xsd:schema xmlns:xsd="http://www.w3.org/2001/XMLSchema" xmlns:xs="http://www.w3.org/2001/XMLSchema" xmlns:p="http://schemas.microsoft.com/office/2006/metadata/properties" xmlns:ns2="f5c41171-a3da-41e9-83e6-55529f0e9053" targetNamespace="http://schemas.microsoft.com/office/2006/metadata/properties" ma:root="true" ma:fieldsID="1a8ec60662f62200fe00a90213f3da59" ns2:_="">
    <xsd:import namespace="f5c41171-a3da-41e9-83e6-55529f0e9053"/>
    <xsd:element name="properties">
      <xsd:complexType>
        <xsd:sequence>
          <xsd:element name="documentManagement">
            <xsd:complexType>
              <xsd:all>
                <xsd:element ref="ns2:MediaServiceMetadata" minOccurs="0"/>
                <xsd:element ref="ns2:MediaServiceFastMetadata"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c41171-a3da-41e9-83e6-55529f0e90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155702-6507-47E7-829B-AA6102721F5F}">
  <ds:schemaRefs>
    <ds:schemaRef ds:uri="http://schemas.microsoft.com/sharepoint/v3/contenttype/forms"/>
  </ds:schemaRefs>
</ds:datastoreItem>
</file>

<file path=customXml/itemProps2.xml><?xml version="1.0" encoding="utf-8"?>
<ds:datastoreItem xmlns:ds="http://schemas.openxmlformats.org/officeDocument/2006/customXml" ds:itemID="{9AEDC49A-D7E9-49E2-9536-49FDDD4C044E}">
  <ds:schemaRefs>
    <ds:schemaRef ds:uri="http://www.w3.org/XML/1998/namespace"/>
    <ds:schemaRef ds:uri="http://schemas.microsoft.com/office/infopath/2007/PartnerControls"/>
    <ds:schemaRef ds:uri="http://purl.org/dc/elements/1.1/"/>
    <ds:schemaRef ds:uri="dc95f372-236f-49f8-af9d-4cc803f010d7"/>
    <ds:schemaRef ds:uri="http://purl.org/dc/terms/"/>
    <ds:schemaRef ds:uri="http://schemas.microsoft.com/office/2006/metadata/properties"/>
    <ds:schemaRef ds:uri="http://schemas.microsoft.com/office/2006/documentManagement/types"/>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EECC4020-96DA-4E8D-AB41-372518FA640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c41171-a3da-41e9-83e6-55529f0e90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25</vt:i4>
      </vt:variant>
      <vt:variant>
        <vt:lpstr>Rangos con nombre</vt:lpstr>
      </vt:variant>
      <vt:variant>
        <vt:i4>102</vt:i4>
      </vt:variant>
    </vt:vector>
  </HeadingPairs>
  <TitlesOfParts>
    <vt:vector size="127" baseType="lpstr">
      <vt:lpstr>PROVINCIAS</vt:lpstr>
      <vt:lpstr>PARÁMETROS</vt:lpstr>
      <vt:lpstr> FMT 104 TOMA DATOS</vt:lpstr>
      <vt:lpstr>CONSTANCIA REQUISITOS</vt:lpstr>
      <vt:lpstr>MANIFIESTO TRASPASO</vt:lpstr>
      <vt:lpstr>REQUISITOS FMT 104</vt:lpstr>
      <vt:lpstr>DECLARACIÓN JURADA</vt:lpstr>
      <vt:lpstr>CONSTANCIA INS</vt:lpstr>
      <vt:lpstr>EX INS-F-D0139</vt:lpstr>
      <vt:lpstr>ANTIGUA DECLARA</vt:lpstr>
      <vt:lpstr>USO DE SUELO</vt:lpstr>
      <vt:lpstr>RESOLUCIÓN PSF</vt:lpstr>
      <vt:lpstr>CERTIFICADO PSF</vt:lpstr>
      <vt:lpstr>CALCULO LICENCIA</vt:lpstr>
      <vt:lpstr>RES TRASLADO</vt:lpstr>
      <vt:lpstr>RES TRASPASO</vt:lpstr>
      <vt:lpstr>RESOLUCION COMERCIAL</vt:lpstr>
      <vt:lpstr>CERTIFICADO</vt:lpstr>
      <vt:lpstr>INFORME LICORES</vt:lpstr>
      <vt:lpstr>RESOLUCION LICORES</vt:lpstr>
      <vt:lpstr>CERTIFICADO LICORES </vt:lpstr>
      <vt:lpstr>DECLARACIÓN JURADA  (3)</vt:lpstr>
      <vt:lpstr>CIUU</vt:lpstr>
      <vt:lpstr>SIGRAMU</vt:lpstr>
      <vt:lpstr>CERTIFICADO CVO</vt:lpstr>
      <vt:lpstr>ABANGARES</vt:lpstr>
      <vt:lpstr>ACOSTA</vt:lpstr>
      <vt:lpstr>AGUIRRE</vt:lpstr>
      <vt:lpstr>ALAJUELA</vt:lpstr>
      <vt:lpstr>ALAJUELA_</vt:lpstr>
      <vt:lpstr>ALAJUELITA</vt:lpstr>
      <vt:lpstr>ALFARO_RUIZ</vt:lpstr>
      <vt:lpstr>ALVARADO</vt:lpstr>
      <vt:lpstr>'CALCULO LICENCIA'!Área_de_impresión</vt:lpstr>
      <vt:lpstr>CERTIFICADO!Área_de_impresión</vt:lpstr>
      <vt:lpstr>'CERTIFICADO CVO'!Área_de_impresión</vt:lpstr>
      <vt:lpstr>'CONSTANCIA REQUISITOS'!Área_de_impresión</vt:lpstr>
      <vt:lpstr>'DECLARACIÓN JURADA  (3)'!Área_de_impresión</vt:lpstr>
      <vt:lpstr>'EX INS-F-D0139'!Área_de_impresión</vt:lpstr>
      <vt:lpstr>'RESOLUCION COMERCIAL'!Área_de_impresión</vt:lpstr>
      <vt:lpstr>ASERRI</vt:lpstr>
      <vt:lpstr>ATENAS</vt:lpstr>
      <vt:lpstr>BAGACES</vt:lpstr>
      <vt:lpstr>BARVA</vt:lpstr>
      <vt:lpstr>BELÉN</vt:lpstr>
      <vt:lpstr>BUENOS_AIRES</vt:lpstr>
      <vt:lpstr>CAÑAS</vt:lpstr>
      <vt:lpstr>CARRILLO</vt:lpstr>
      <vt:lpstr>CARTAGO</vt:lpstr>
      <vt:lpstr>CARTAGO_</vt:lpstr>
      <vt:lpstr>CORREDORES</vt:lpstr>
      <vt:lpstr>COTO_BRUS</vt:lpstr>
      <vt:lpstr>CURRIDABAT</vt:lpstr>
      <vt:lpstr>DESAMPARADOS</vt:lpstr>
      <vt:lpstr>DOTA</vt:lpstr>
      <vt:lpstr>EL_GUARCO</vt:lpstr>
      <vt:lpstr>ESCAZÚ</vt:lpstr>
      <vt:lpstr>ESPARZA</vt:lpstr>
      <vt:lpstr>FLORES</vt:lpstr>
      <vt:lpstr>GARABITO</vt:lpstr>
      <vt:lpstr>GOICOCHEA</vt:lpstr>
      <vt:lpstr>GOLFITO</vt:lpstr>
      <vt:lpstr>GRECIA</vt:lpstr>
      <vt:lpstr>GUÁCIMO</vt:lpstr>
      <vt:lpstr>GUANACASTE</vt:lpstr>
      <vt:lpstr>GUATUSO</vt:lpstr>
      <vt:lpstr>HEREDIA</vt:lpstr>
      <vt:lpstr>HEREDIA_</vt:lpstr>
      <vt:lpstr>HOJANCHA</vt:lpstr>
      <vt:lpstr>JIMÉNEZ</vt:lpstr>
      <vt:lpstr>LA_CRUZ</vt:lpstr>
      <vt:lpstr>LA_UNIÓN</vt:lpstr>
      <vt:lpstr>LEÓN_CORTES</vt:lpstr>
      <vt:lpstr>LIBERIA</vt:lpstr>
      <vt:lpstr>LIMÓN</vt:lpstr>
      <vt:lpstr>LIMÓN_</vt:lpstr>
      <vt:lpstr>LOS_CHILES</vt:lpstr>
      <vt:lpstr>MATINA</vt:lpstr>
      <vt:lpstr>MONTES_DE_OCA</vt:lpstr>
      <vt:lpstr>MONTES_DE_ORO</vt:lpstr>
      <vt:lpstr>MORA</vt:lpstr>
      <vt:lpstr>MORAVIA</vt:lpstr>
      <vt:lpstr>NANDAYURE</vt:lpstr>
      <vt:lpstr>NARANJO</vt:lpstr>
      <vt:lpstr>NICOYA</vt:lpstr>
      <vt:lpstr>OREAMUNO</vt:lpstr>
      <vt:lpstr>OROTINA</vt:lpstr>
      <vt:lpstr>OSA</vt:lpstr>
      <vt:lpstr>PALMARES</vt:lpstr>
      <vt:lpstr>PARAÍSO</vt:lpstr>
      <vt:lpstr>PARRITA</vt:lpstr>
      <vt:lpstr>PEREZ_ZELEDÓN</vt:lpstr>
      <vt:lpstr>POÁS</vt:lpstr>
      <vt:lpstr>POCOCI</vt:lpstr>
      <vt:lpstr>PROVINCIA</vt:lpstr>
      <vt:lpstr>PUNTARENAS</vt:lpstr>
      <vt:lpstr>PUNTARENAS_</vt:lpstr>
      <vt:lpstr>PURISCAL</vt:lpstr>
      <vt:lpstr>SAN_CARLOS</vt:lpstr>
      <vt:lpstr>SAN_ISIDRO</vt:lpstr>
      <vt:lpstr>SAN_JOSE</vt:lpstr>
      <vt:lpstr>SAN_MATEO</vt:lpstr>
      <vt:lpstr>SAN_PABLO</vt:lpstr>
      <vt:lpstr>SAN_RAFAEL</vt:lpstr>
      <vt:lpstr>SAN_RAMON</vt:lpstr>
      <vt:lpstr>SANTA_ANA</vt:lpstr>
      <vt:lpstr>SANTA_BÁRBARA</vt:lpstr>
      <vt:lpstr>SANTA_CRUZ</vt:lpstr>
      <vt:lpstr>SANTO_DOMINGO</vt:lpstr>
      <vt:lpstr>SARAPIQUÍ</vt:lpstr>
      <vt:lpstr>SIQUIRRES</vt:lpstr>
      <vt:lpstr>TALAMANCA</vt:lpstr>
      <vt:lpstr>TARRAZU</vt:lpstr>
      <vt:lpstr>TIBAS</vt:lpstr>
      <vt:lpstr>TILARAN</vt:lpstr>
      <vt:lpstr>' FMT 104 TOMA DATOS'!Títulos_a_imprimir</vt:lpstr>
      <vt:lpstr>'ANTIGUA DECLARA'!Títulos_a_imprimir</vt:lpstr>
      <vt:lpstr>'DECLARACIÓN JURADA'!Títulos_a_imprimir</vt:lpstr>
      <vt:lpstr>'DECLARACIÓN JURADA  (3)'!Títulos_a_imprimir</vt:lpstr>
      <vt:lpstr>'MANIFIESTO TRASPASO'!Títulos_a_imprimir</vt:lpstr>
      <vt:lpstr>'REQUISITOS FMT 104'!Títulos_a_imprimir</vt:lpstr>
      <vt:lpstr>'USO DE SUELO'!Títulos_a_imprimir</vt:lpstr>
      <vt:lpstr>TURRIALBA</vt:lpstr>
      <vt:lpstr>TURRUBARES</vt:lpstr>
      <vt:lpstr>UPALA</vt:lpstr>
      <vt:lpstr>VALVERDE_VEGA</vt:lpstr>
      <vt:lpstr>VASQUEZ_DE_CORONADO</vt:lpstr>
    </vt:vector>
  </TitlesOfParts>
  <Manager/>
  <Company>Municipalidad de Tilarán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Onoris</dc:creator>
  <cp:keywords/>
  <dc:description/>
  <cp:lastModifiedBy>José Antonio Rodríguez Herrera</cp:lastModifiedBy>
  <cp:revision/>
  <cp:lastPrinted>2023-12-13T14:23:38Z</cp:lastPrinted>
  <dcterms:created xsi:type="dcterms:W3CDTF">2001-07-11T14:16:01Z</dcterms:created>
  <dcterms:modified xsi:type="dcterms:W3CDTF">2024-02-27T18:15:52Z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0x010100B0C48F5E6C48C8429C53784A83A47175</vt:lpwstr>
  </property>
  <property fmtid="{D5CDD505-2E9C-101B-9397-08002B2CF9AE}" pid="3" name="MediaServiceImageTags">
    <vt:lpwstr/>
  </property>
</Properties>
</file>