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visible" r:id="rId17"/>
    <sheet xmlns:r="http://schemas.openxmlformats.org/officeDocument/2006/relationships" name=" FAST " sheetId="18" state="visible" r:id="rId18"/>
    <sheet xmlns:r="http://schemas.openxmlformats.org/officeDocument/2006/relationships" name="Funções Parciais" sheetId="19" state="visible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84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sz val="9"/>
    </font>
    <font>
      <name val="Arial"/>
      <sz val="9"/>
    </font>
    <font>
      <name val="Arial"/>
      <i val="1"/>
      <sz val="8"/>
    </font>
    <font>
      <name val="Arial"/>
      <b val="1"/>
      <sz val="10"/>
    </font>
  </fonts>
  <fills count="61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</fills>
  <borders count="69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59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79" fillId="5" borderId="26" applyAlignment="1" pivotButton="0" quotePrefix="0" xfId="0">
      <alignment horizontal="left" vertical="center" wrapText="1"/>
    </xf>
    <xf numFmtId="0" fontId="0" fillId="5" borderId="26" pivotButton="0" quotePrefix="0" xfId="0"/>
    <xf numFmtId="0" fontId="80" fillId="45" borderId="26" applyAlignment="1" pivotButton="0" quotePrefix="0" xfId="0">
      <alignment horizontal="center" vertical="center" wrapText="1"/>
    </xf>
    <xf numFmtId="0" fontId="80" fillId="0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left" vertical="center" wrapText="1"/>
    </xf>
    <xf numFmtId="0" fontId="83" fillId="5" borderId="26" applyAlignment="1" pivotButton="0" quotePrefix="0" xfId="0">
      <alignment horizontal="left" vertical="center" wrapText="1"/>
    </xf>
    <xf numFmtId="0" fontId="0" fillId="0" borderId="26" pivotButton="0" quotePrefix="0" xfId="0"/>
    <xf numFmtId="0" fontId="80" fillId="47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left" vertical="center" wrapText="1"/>
    </xf>
    <xf numFmtId="0" fontId="80" fillId="9" borderId="26" applyAlignment="1" pivotButton="0" quotePrefix="0" xfId="0">
      <alignment horizontal="center" vertical="center" wrapText="1"/>
    </xf>
    <xf numFmtId="0" fontId="81" fillId="9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center" vertical="center" wrapText="1"/>
    </xf>
    <xf numFmtId="0" fontId="81" fillId="19" borderId="26" applyAlignment="1" pivotButton="0" quotePrefix="0" xfId="0">
      <alignment horizontal="left" vertical="center" wrapText="1"/>
    </xf>
    <xf numFmtId="3" fontId="80" fillId="16" borderId="26" applyAlignment="1" pivotButton="0" quotePrefix="0" xfId="0">
      <alignment horizontal="center" vertical="center" wrapText="1"/>
    </xf>
    <xf numFmtId="0" fontId="81" fillId="0" borderId="26" applyAlignment="1" pivotButton="0" quotePrefix="0" xfId="0">
      <alignment horizontal="center" vertical="center" wrapText="1"/>
    </xf>
    <xf numFmtId="0" fontId="81" fillId="47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center" vertical="center" wrapText="1"/>
    </xf>
    <xf numFmtId="0" fontId="81" fillId="40" borderId="26" applyAlignment="1" pivotButton="0" quotePrefix="0" xfId="0">
      <alignment horizontal="left" vertical="center" wrapText="1"/>
    </xf>
    <xf numFmtId="0" fontId="80" fillId="40" borderId="26" applyAlignment="1" pivotButton="0" quotePrefix="0" xfId="0">
      <alignment horizontal="center" vertical="center" wrapText="1"/>
    </xf>
    <xf numFmtId="1" fontId="81" fillId="40" borderId="26" applyAlignment="1" pivotButton="0" quotePrefix="0" xfId="0">
      <alignment horizontal="center" vertical="center" wrapText="1"/>
    </xf>
    <xf numFmtId="1" fontId="81" fillId="47" borderId="26" applyAlignment="1" pivotButton="0" quotePrefix="0" xfId="0">
      <alignment horizontal="center" vertical="center" wrapText="1"/>
    </xf>
    <xf numFmtId="0" fontId="80" fillId="5" borderId="26" pivotButton="0" quotePrefix="0" xfId="0"/>
    <xf numFmtId="0" fontId="80" fillId="5" borderId="26" applyAlignment="1" pivotButton="0" quotePrefix="0" xfId="0">
      <alignment horizontal="left" vertical="center" wrapText="1"/>
    </xf>
    <xf numFmtId="0" fontId="80" fillId="5" borderId="26" applyAlignment="1" pivotButton="0" quotePrefix="0" xfId="0">
      <alignment horizontal="center" vertical="center" wrapText="1"/>
    </xf>
    <xf numFmtId="0" fontId="81" fillId="0" borderId="26" pivotButton="0" quotePrefix="0" xfId="0"/>
    <xf numFmtId="0" fontId="80" fillId="0" borderId="68" pivotButton="0" quotePrefix="0" xfId="0"/>
    <xf numFmtId="0" fontId="80" fillId="0" borderId="68" applyAlignment="1" pivotButton="0" quotePrefix="0" xfId="0">
      <alignment horizontal="left" vertical="center" wrapText="1"/>
    </xf>
    <xf numFmtId="0" fontId="80" fillId="0" borderId="68" applyAlignment="1" pivotButton="0" quotePrefix="0" xfId="0">
      <alignment horizontal="center" vertical="center" wrapText="1"/>
    </xf>
    <xf numFmtId="0" fontId="80" fillId="9" borderId="68" applyAlignment="1" pivotButton="0" quotePrefix="0" xfId="0">
      <alignment horizontal="center" vertical="center" wrapText="1"/>
    </xf>
    <xf numFmtId="0" fontId="80" fillId="0" borderId="0" pivotButton="0" quotePrefix="0" xfId="0"/>
    <xf numFmtId="0" fontId="82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34" pivotButton="0" quotePrefix="0" xfId="0"/>
    <xf numFmtId="0" fontId="81" fillId="19" borderId="26" applyAlignment="1" pivotButton="0" quotePrefix="0" xfId="0">
      <alignment horizontal="center" vertical="center" wrapText="1"/>
    </xf>
    <xf numFmtId="0" fontId="80" fillId="16" borderId="26" applyAlignment="1" pivotButton="0" quotePrefix="0" xfId="0">
      <alignment horizontal="left" vertical="center" wrapText="1"/>
    </xf>
    <xf numFmtId="0" fontId="81" fillId="16" borderId="26" applyAlignment="1" pivotButton="0" quotePrefix="0" xfId="0">
      <alignment horizontal="left" vertical="center" wrapText="1"/>
    </xf>
    <xf numFmtId="0" fontId="80" fillId="44" borderId="26" applyAlignment="1" pivotButton="0" quotePrefix="0" xfId="0">
      <alignment horizontal="center" vertical="center" wrapText="1"/>
    </xf>
    <xf numFmtId="0" fontId="80" fillId="8" borderId="26" applyAlignment="1" pivotButton="0" quotePrefix="0" xfId="0">
      <alignment horizontal="center" vertical="center" wrapText="1"/>
    </xf>
    <xf numFmtId="0" fontId="80" fillId="19" borderId="26" applyAlignment="1" pivotButton="0" quotePrefix="0" xfId="0">
      <alignment horizontal="center" wrapText="1"/>
    </xf>
    <xf numFmtId="0" fontId="82" fillId="44" borderId="26" applyAlignment="1" pivotButton="0" quotePrefix="0" xfId="0">
      <alignment horizontal="center" wrapText="1"/>
    </xf>
    <xf numFmtId="0" fontId="82" fillId="8" borderId="26" applyAlignment="1" pivotButton="0" quotePrefix="0" xfId="0">
      <alignment horizontal="center" wrapText="1"/>
    </xf>
    <xf numFmtId="0" fontId="82" fillId="9" borderId="26" applyAlignment="1" pivotButton="0" quotePrefix="0" xfId="0">
      <alignment horizontal="center" wrapText="1"/>
    </xf>
    <xf numFmtId="0" fontId="82" fillId="19" borderId="26" applyAlignment="1" pivotButton="0" quotePrefix="0" xfId="0">
      <alignment horizontal="center" wrapText="1"/>
    </xf>
    <xf numFmtId="0" fontId="81" fillId="45" borderId="26" applyAlignment="1" pivotButton="0" quotePrefix="0" xfId="0">
      <alignment horizontal="center" vertical="center" wrapText="1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Concluído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Concluído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Concluído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Concluído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Concluído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Concluído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6:E36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542" t="inlineStr">
        <is>
          <t>Decisão registrada: indicador de impacto irreversível</t>
        </is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543" t="inlineStr">
        <is>
          <t>Uma versão anterior previa registro irreversível de impacto a partir de 40 g, como forma de detectar a avaria oculta sem abrir o conjunto. A equipe decidiu não levar o conceito adiante nesta fase. A conferência sem abrir permanece coberta pelo RP4, medida por fração da área crítica verificável. Se o ensaio de linha de base mostrar que a trinca capilar não é detectável por inspeção visual, a decisão deve ser reaberta.</t>
        </is>
      </c>
      <c r="C36" s="544" t="n"/>
      <c r="D36" s="544" t="n"/>
      <c r="E36" s="544" t="n"/>
      <c r="F36" s="544" t="n"/>
      <c r="G36" s="544" t="n"/>
      <c r="H36" s="54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546" t="n"/>
      <c r="C37" s="547" t="n"/>
      <c r="D37" s="547" t="n"/>
      <c r="E37" s="547" t="n"/>
      <c r="F37" s="547" t="n"/>
      <c r="G37" s="547" t="n"/>
      <c r="H37" s="548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3">
    <mergeCell ref="B36:H37"/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40" customHeight="1" s="496">
      <c r="A4" s="261" t="n"/>
      <c r="B4" s="300" t="inlineStr">
        <is>
          <t>—</t>
        </is>
      </c>
      <c r="C4" s="301" t="inlineStr">
        <is>
          <t>Função global do sistema</t>
        </is>
      </c>
      <c r="D4" s="260" t="n"/>
      <c r="E4" s="300" t="inlineStr">
        <is>
          <t>FG</t>
        </is>
      </c>
      <c r="F4" s="111" t="inlineStr">
        <is>
          <t>Entrada de material: louça frágil no distribuidor. Saída de material: louça na obra, com fragmento contido se houver quebra, e dispositivo apto a novo ciclo. Entrada de energia: impacto, vibração, compressão e força humana. Saída de energia: menos aceleração na peça e força de movimentação limitada. Entrada de sinal: identidade e estado ainda não verificados. Saída de sinal: condição verificável e unidade identificável.</t>
        </is>
      </c>
      <c r="G4" s="302" t="inlineStr">
        <is>
          <t>Resguardar louça</t>
        </is>
      </c>
      <c r="H4" s="300" t="inlineStr">
        <is>
          <t>Técnica</t>
        </is>
      </c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61" customHeight="1" s="496">
      <c r="A5" s="140" t="n"/>
      <c r="B5" s="300">
        <f>='Requisito de Projeto'!C3</f>
        <v/>
      </c>
      <c r="C5" s="301">
        <f>='Requisito de Projeto'!B3</f>
        <v/>
      </c>
      <c r="D5" s="260" t="n"/>
      <c r="E5" s="300" t="inlineStr">
        <is>
          <t>F01</t>
        </is>
      </c>
      <c r="F5" s="111" t="inlineStr">
        <is>
          <t>A energia de impacto e de vibração precisa chegar atenuada à cerâmica. A função converte essa energia e não define o meio.</t>
        </is>
      </c>
      <c r="G5" s="302" t="inlineStr">
        <is>
          <t>Amortecer impacto</t>
        </is>
      </c>
      <c r="H5" s="300" t="inlineStr">
        <is>
          <t>Transformação</t>
        </is>
      </c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46" customHeight="1" s="496">
      <c r="A6" s="261" t="n"/>
      <c r="B6" s="300">
        <f>='Requisito de Projeto'!C4</f>
        <v/>
      </c>
      <c r="C6" s="301">
        <f>='Requisito de Projeto'!B4</f>
        <v/>
      </c>
      <c r="D6" s="260" t="n"/>
      <c r="E6" s="300" t="inlineStr">
        <is>
          <t>F02</t>
        </is>
      </c>
      <c r="F6" s="111" t="inlineStr">
        <is>
          <t>A louça não pode deslocar em relação ao conjunto no percurso. Inclui evitar o contato que gera atrito.</t>
        </is>
      </c>
      <c r="G6" s="302" t="inlineStr">
        <is>
          <t>Imobilizar louça</t>
        </is>
      </c>
      <c r="H6" s="300" t="inlineStr">
        <is>
          <t>Técnica</t>
        </is>
      </c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46" customHeight="1" s="496">
      <c r="A7" s="261" t="n"/>
      <c r="B7" s="300">
        <f>='Requisito de Projeto'!C5</f>
        <v/>
      </c>
      <c r="C7" s="301">
        <f>='Requisito de Projeto'!B5</f>
        <v/>
      </c>
      <c r="D7" s="260" t="n"/>
      <c r="E7" s="300" t="inlineStr">
        <is>
          <t>F03</t>
        </is>
      </c>
      <c r="F7" s="111" t="inlineStr">
        <is>
          <t>A função porta a louça no deslocamento. Precisa limitar a força de partida ao que duas pessoas sustentam. O percurso é a operação, não a função.</t>
        </is>
      </c>
      <c r="G7" s="302" t="inlineStr">
        <is>
          <t>Portar louça</t>
        </is>
      </c>
      <c r="H7" s="300" t="inlineStr">
        <is>
          <t>Ergonômica</t>
        </is>
      </c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61" customHeight="1" s="496">
      <c r="A8" s="261" t="n"/>
      <c r="B8" s="300">
        <f>='Requisito de Projeto'!C6</f>
        <v/>
      </c>
      <c r="C8" s="301">
        <f>='Requisito de Projeto'!B6</f>
        <v/>
      </c>
      <c r="D8" s="260" t="n"/>
      <c r="E8" s="300" t="inlineStr">
        <is>
          <t>F04</t>
        </is>
      </c>
      <c r="F8" s="111" t="inlineStr">
        <is>
          <t>A função precisa tornar a condição da louça perceptível com o conjunto fechado. Conferir é ato de quem usa.</t>
        </is>
      </c>
      <c r="G8" s="302" t="inlineStr">
        <is>
          <t>Expor condição</t>
        </is>
      </c>
      <c r="H8" s="300" t="inlineStr">
        <is>
          <t>Interativa</t>
        </is>
      </c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46" customHeight="1" s="496">
      <c r="A9" s="261" t="n"/>
      <c r="B9" s="300">
        <f>='Requisito de Projeto'!C7</f>
        <v/>
      </c>
      <c r="C9" s="301">
        <f>='Requisito de Projeto'!B7</f>
        <v/>
      </c>
      <c r="D9" s="260" t="n"/>
      <c r="E9" s="300" t="inlineStr">
        <is>
          <t>F05</t>
        </is>
      </c>
      <c r="F9" s="111" t="inlineStr">
        <is>
          <t>A mão enluvada precisa de pontos para aplicar a força de movimentação.</t>
        </is>
      </c>
      <c r="G9" s="302" t="inlineStr">
        <is>
          <t>Prover pega</t>
        </is>
      </c>
      <c r="H9" s="300" t="inlineStr">
        <is>
          <t>Ergonômica</t>
        </is>
      </c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46" customHeight="1" s="496">
      <c r="A10" s="140" t="n"/>
      <c r="B10" s="300">
        <f>='Requisito de Projeto'!C8</f>
        <v/>
      </c>
      <c r="C10" s="301">
        <f>='Requisito de Projeto'!B8</f>
        <v/>
      </c>
      <c r="D10" s="260" t="n"/>
      <c r="E10" s="300" t="inlineStr">
        <is>
          <t>F06</t>
        </is>
      </c>
      <c r="F10" s="111" t="inlineStr">
        <is>
          <t>Se a louça quebrar, a massa dos fragmentos permanece no conjunto, para a retirada não expor aresta cortante.</t>
        </is>
      </c>
      <c r="G10" s="302" t="inlineStr">
        <is>
          <t>Reter fragmento</t>
        </is>
      </c>
      <c r="H10" s="300" t="inlineStr">
        <is>
          <t>Técnica</t>
        </is>
      </c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46" customHeight="1" s="496">
      <c r="A11" s="188" t="n"/>
      <c r="B11" s="300">
        <f>='Requisito de Projeto'!C9</f>
        <v/>
      </c>
      <c r="C11" s="301">
        <f>='Requisito de Projeto'!B9</f>
        <v/>
      </c>
      <c r="D11" s="260" t="n"/>
      <c r="E11" s="300" t="inlineStr">
        <is>
          <t>F07</t>
        </is>
      </c>
      <c r="F11" s="111" t="inlineStr">
        <is>
          <t>A função precisa aceitar a variação de louça sem troca de partes.</t>
        </is>
      </c>
      <c r="G11" s="302" t="inlineStr">
        <is>
          <t>Acomodar variação</t>
        </is>
      </c>
      <c r="H11" s="300" t="inlineStr">
        <is>
          <t>Estrutural</t>
        </is>
      </c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46" customHeight="1" s="496">
      <c r="A12" s="188" t="n"/>
      <c r="B12" s="300">
        <f>='Requisito de Projeto'!C10</f>
        <v/>
      </c>
      <c r="C12" s="301">
        <f>='Requisito de Projeto'!B10</f>
        <v/>
      </c>
      <c r="D12" s="260" t="n"/>
      <c r="E12" s="300" t="inlineStr">
        <is>
          <t>F08</t>
        </is>
      </c>
      <c r="F12" s="111" t="inlineStr">
        <is>
          <t>O conjunto ocupa o palete e entra no arranjo de carga do veículo.</t>
        </is>
      </c>
      <c r="G12" s="302" t="inlineStr">
        <is>
          <t>Compatibilizar carga</t>
        </is>
      </c>
      <c r="H12" s="300" t="inlineStr">
        <is>
          <t>Interativa</t>
        </is>
      </c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46" customHeight="1" s="496">
      <c r="A13" s="188" t="n"/>
      <c r="B13" s="300">
        <f>='Requisito de Projeto'!C11</f>
        <v/>
      </c>
      <c r="C13" s="301">
        <f>='Requisito de Projeto'!B11</f>
        <v/>
      </c>
      <c r="D13" s="260" t="n"/>
      <c r="E13" s="300" t="inlineStr">
        <is>
          <t>F09</t>
        </is>
      </c>
      <c r="F13" s="111" t="inlineStr">
        <is>
          <t>O conjunto carregado permanece estável quando apoiado, até o limite em que perderia o equilíbrio.</t>
        </is>
      </c>
      <c r="G13" s="302" t="inlineStr">
        <is>
          <t>Estabilizar conjunto</t>
        </is>
      </c>
      <c r="H13" s="300" t="inlineStr">
        <is>
          <t>Estrutural</t>
        </is>
      </c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46" customHeight="1" s="496">
      <c r="A14" s="188" t="n"/>
      <c r="B14" s="300">
        <f>='Requisito de Projeto'!C12</f>
        <v/>
      </c>
      <c r="C14" s="301">
        <f>='Requisito de Projeto'!B12</f>
        <v/>
      </c>
      <c r="D14" s="260" t="n"/>
      <c r="E14" s="300" t="inlineStr">
        <is>
          <t>F10</t>
        </is>
      </c>
      <c r="F14" s="111" t="inlineStr">
        <is>
          <t>A função precisa indicar a ação correta. O treinamento não é a função.</t>
        </is>
      </c>
      <c r="G14" s="302" t="inlineStr">
        <is>
          <t>Indicar ação</t>
        </is>
      </c>
      <c r="H14" s="300" t="inlineStr">
        <is>
          <t>Semântica</t>
        </is>
      </c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46" customHeight="1" s="496">
      <c r="A15" s="188" t="n"/>
      <c r="B15" s="300">
        <f>='Requisito de Projeto'!C13</f>
        <v/>
      </c>
      <c r="C15" s="301">
        <f>='Requisito de Projeto'!B13</f>
        <v/>
      </c>
      <c r="D15" s="260" t="n"/>
      <c r="E15" s="300" t="inlineStr">
        <is>
          <t>F11</t>
        </is>
      </c>
      <c r="F15" s="111" t="inlineStr">
        <is>
          <t>A pilha não pode anular a proteção. A função resiste à compressão vertical.</t>
        </is>
      </c>
      <c r="G15" s="302" t="inlineStr">
        <is>
          <t>Resistir compressão</t>
        </is>
      </c>
      <c r="H15" s="300" t="inlineStr">
        <is>
          <t>Estrutural</t>
        </is>
      </c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46" customHeight="1" s="496">
      <c r="A16" s="188" t="n"/>
      <c r="B16" s="300">
        <f>='Requisito de Projeto'!C14</f>
        <v/>
      </c>
      <c r="C16" s="301">
        <f>='Requisito de Projeto'!B14</f>
        <v/>
      </c>
      <c r="D16" s="260" t="n"/>
      <c r="E16" s="300" t="inlineStr">
        <is>
          <t>F12</t>
        </is>
      </c>
      <c r="F16" s="111" t="inlineStr">
        <is>
          <t>Não é função nova. Amortecer impacto precisa repetir o mesmo efeito entre unidades.</t>
        </is>
      </c>
      <c r="G16" s="302" t="inlineStr">
        <is>
          <t>Amortecer impacto</t>
        </is>
      </c>
      <c r="H16" s="300" t="inlineStr">
        <is>
          <t>Técnica</t>
        </is>
      </c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46" customHeight="1" s="496">
      <c r="A17" s="188" t="n"/>
      <c r="B17" s="300">
        <f>='Requisito de Projeto'!C15</f>
        <v/>
      </c>
      <c r="C17" s="301">
        <f>='Requisito de Projeto'!B15</f>
        <v/>
      </c>
      <c r="D17" s="260" t="n"/>
      <c r="E17" s="300" t="inlineStr">
        <is>
          <t>F13</t>
        </is>
      </c>
      <c r="F17" s="111" t="inlineStr">
        <is>
          <t>O efeito de proteção permanece depois de umidade e de intempérie.</t>
        </is>
      </c>
      <c r="G17" s="302" t="inlineStr">
        <is>
          <t>Resistir umidade</t>
        </is>
      </c>
      <c r="H17" s="300" t="inlineStr">
        <is>
          <t>Técnica</t>
        </is>
      </c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46" customHeight="1" s="496">
      <c r="A18" s="188" t="n"/>
      <c r="B18" s="300">
        <f>='Requisito de Projeto'!C16</f>
        <v/>
      </c>
      <c r="C18" s="301">
        <f>='Requisito de Projeto'!B16</f>
        <v/>
      </c>
      <c r="D18" s="260" t="n"/>
      <c r="E18" s="300" t="inlineStr">
        <is>
          <t>F14</t>
        </is>
      </c>
      <c r="F18" s="111" t="inlineStr">
        <is>
          <t>A função precisa manter limitado o volume externo por peça.</t>
        </is>
      </c>
      <c r="G18" s="302" t="inlineStr">
        <is>
          <t>Limitar volume</t>
        </is>
      </c>
      <c r="H18" s="300" t="inlineStr">
        <is>
          <t>Estrutural</t>
        </is>
      </c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46" customHeight="1" s="496">
      <c r="A19" s="188" t="n"/>
      <c r="B19" s="300">
        <f>='Requisito de Projeto'!C17</f>
        <v/>
      </c>
      <c r="C19" s="301">
        <f>='Requisito de Projeto'!B17</f>
        <v/>
      </c>
      <c r="D19" s="260" t="n"/>
      <c r="E19" s="300" t="inlineStr">
        <is>
          <t>F15</t>
        </is>
      </c>
      <c r="F19" s="111" t="inlineStr">
        <is>
          <t>A função precisa admitir limpeza, inspeção e reposição de parte. O roteiro dessa operação não é a função.</t>
        </is>
      </c>
      <c r="G19" s="302" t="inlineStr">
        <is>
          <t>Permitir manutenção</t>
        </is>
      </c>
      <c r="H19" s="300" t="inlineStr">
        <is>
          <t>Adicional</t>
        </is>
      </c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46" customHeight="1" s="496">
      <c r="A20" s="188" t="n"/>
      <c r="B20" s="300">
        <f>='Requisito de Projeto'!C18</f>
        <v/>
      </c>
      <c r="C20" s="301">
        <f>='Requisito de Projeto'!B18</f>
        <v/>
      </c>
      <c r="D20" s="260" t="n"/>
      <c r="E20" s="300" t="inlineStr">
        <is>
          <t>F16</t>
        </is>
      </c>
      <c r="F20" s="111" t="inlineStr">
        <is>
          <t>A função precisa exibir modelo, lado e advertência legíveis à distância.</t>
        </is>
      </c>
      <c r="G20" s="302" t="inlineStr">
        <is>
          <t>Comunicar uso</t>
        </is>
      </c>
      <c r="H20" s="300" t="inlineStr">
        <is>
          <t>Semântica</t>
        </is>
      </c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46" customHeight="1" s="496">
      <c r="A21" s="188" t="n"/>
      <c r="B21" s="300">
        <f>='Requisito de Projeto'!C19</f>
        <v/>
      </c>
      <c r="C21" s="301">
        <f>='Requisito de Projeto'!B19</f>
        <v/>
      </c>
      <c r="D21" s="260" t="n"/>
      <c r="E21" s="300" t="inlineStr">
        <is>
          <t>F17</t>
        </is>
      </c>
      <c r="F21" s="111" t="inlineStr">
        <is>
          <t>A função precisa soltar as partes sem ferramenta dedicada.</t>
        </is>
      </c>
      <c r="G21" s="302" t="inlineStr">
        <is>
          <t>Liberar partes</t>
        </is>
      </c>
      <c r="H21" s="300" t="inlineStr">
        <is>
          <t>Sintática</t>
        </is>
      </c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46" customHeight="1" s="496">
      <c r="A22" s="188" t="n"/>
      <c r="B22" s="300">
        <f>='Requisito de Projeto'!C20</f>
        <v/>
      </c>
      <c r="C22" s="301">
        <f>='Requisito de Projeto'!B20</f>
        <v/>
      </c>
      <c r="D22" s="260" t="n"/>
      <c r="E22" s="300" t="inlineStr">
        <is>
          <t>F18</t>
        </is>
      </c>
      <c r="F22" s="111" t="inlineStr">
        <is>
          <t>A função precisa conservar a proteção ao longo dos usos. O ciclo de ida e volta é a operação.</t>
        </is>
      </c>
      <c r="G22" s="302" t="inlineStr">
        <is>
          <t>Manter proteção</t>
        </is>
      </c>
      <c r="H22" s="300" t="inlineStr">
        <is>
          <t>Técnica</t>
        </is>
      </c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46" customHeight="1" s="496">
      <c r="A23" s="188" t="n"/>
      <c r="B23" s="300">
        <f>='Requisito de Projeto'!C21</f>
        <v/>
      </c>
      <c r="C23" s="301">
        <f>='Requisito de Projeto'!B21</f>
        <v/>
      </c>
      <c r="D23" s="9" t="n"/>
      <c r="E23" s="300" t="inlineStr">
        <is>
          <t>F19</t>
        </is>
      </c>
      <c r="F23" s="111" t="inlineStr">
        <is>
          <t>A função precisa admitir reciclagem do material ao fim da vida. A destinação é a operação.</t>
        </is>
      </c>
      <c r="G23" s="302" t="inlineStr">
        <is>
          <t>Permitir reciclagem</t>
        </is>
      </c>
      <c r="H23" s="300" t="inlineStr">
        <is>
          <t>Adicional</t>
        </is>
      </c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32" customHeight="1" s="496">
      <c r="A24" s="188" t="n"/>
      <c r="B24" s="300">
        <f>='Requisito de Projeto'!C22</f>
        <v/>
      </c>
      <c r="C24" s="301">
        <f>='Requisito de Projeto'!B22</f>
        <v/>
      </c>
      <c r="D24" s="9" t="n"/>
      <c r="E24" s="300" t="inlineStr">
        <is>
          <t>F20</t>
        </is>
      </c>
      <c r="F24" s="111" t="inlineStr">
        <is>
          <t>A função precisa de interface própria no módulo, para uma parte ser trocada sem trocar o conjunto.</t>
        </is>
      </c>
      <c r="G24" s="302" t="inlineStr">
        <is>
          <t>Permitir substituição</t>
        </is>
      </c>
      <c r="H24" s="300" t="inlineStr">
        <is>
          <t>Sintática</t>
        </is>
      </c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46" customHeight="1" s="496">
      <c r="A25" s="188" t="n"/>
      <c r="B25" s="300">
        <f>='Requisito de Projeto'!C23</f>
        <v/>
      </c>
      <c r="C25" s="301">
        <f>='Requisito de Projeto'!B23</f>
        <v/>
      </c>
      <c r="D25" s="9" t="n"/>
      <c r="E25" s="300" t="inlineStr">
        <is>
          <t>F21</t>
        </is>
      </c>
      <c r="F25" s="111" t="inlineStr">
        <is>
          <t>A função precisa manter a identidade da unidade legível depois dos usos e da umidade. O rastreio é o uso disso.</t>
        </is>
      </c>
      <c r="G25" s="302" t="inlineStr">
        <is>
          <t>Exibir identidade</t>
        </is>
      </c>
      <c r="H25" s="300" t="inlineStr">
        <is>
          <t>Semântica</t>
        </is>
      </c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46" customHeight="1" s="496">
      <c r="A26" s="188" t="n"/>
      <c r="B26" s="300">
        <f>='Requisito de Projeto'!C24</f>
        <v/>
      </c>
      <c r="C26" s="301">
        <f>='Requisito de Projeto'!B24</f>
        <v/>
      </c>
      <c r="D26" s="9" t="n"/>
      <c r="E26" s="300" t="inlineStr">
        <is>
          <t>F22</t>
        </is>
      </c>
      <c r="F26" s="111" t="inlineStr">
        <is>
          <t>A função precisa unir as partes em poucas ações. A expedição é a operação.</t>
        </is>
      </c>
      <c r="G26" s="302" t="inlineStr">
        <is>
          <t>Unir partes</t>
        </is>
      </c>
      <c r="H26" s="300" t="inlineStr">
        <is>
          <t>Sintática</t>
        </is>
      </c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46" customHeight="1" s="496">
      <c r="A27" s="188" t="n"/>
      <c r="B27" s="300">
        <f>='Requisito de Projeto'!C25</f>
        <v/>
      </c>
      <c r="C27" s="301">
        <f>='Requisito de Projeto'!B25</f>
        <v/>
      </c>
      <c r="D27" s="9" t="n"/>
      <c r="E27" s="300" t="inlineStr">
        <is>
          <t>F23</t>
        </is>
      </c>
      <c r="F27" s="111" t="inlineStr">
        <is>
          <t>Não é função do produto. O custo de um ciclo precisa caber na avaria evitada.</t>
        </is>
      </c>
      <c r="G27" s="302" t="inlineStr">
        <is>
          <t>Restrição de custo</t>
        </is>
      </c>
      <c r="H27" s="300" t="inlineStr">
        <is>
          <t>Adicional</t>
        </is>
      </c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FAST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46" customHeight="1" s="496">
      <c r="A4" s="260" t="n"/>
      <c r="B4" s="300">
        <f>='Função Global'!E4</f>
        <v/>
      </c>
      <c r="C4" s="301">
        <f>="Função de ordem superior. Por quê de "&amp;'Função Global'!E6&amp;", "&amp;'Função Global'!E5&amp;", "&amp;'Função Global'!E10&amp;", "&amp;'Função Global'!E8&amp;", "&amp;'Função Global'!E7&amp;" e "&amp;'Função Global'!E22&amp;"."</f>
        <v/>
      </c>
      <c r="D4" s="302">
        <f>='Função Global'!G4</f>
        <v/>
      </c>
      <c r="E4" s="300">
        <f>='Função Global'!H4</f>
        <v/>
      </c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46" customHeight="1" s="496">
      <c r="A5" s="260" t="n"/>
      <c r="B5" s="300">
        <f>='Função Global'!E6</f>
        <v/>
      </c>
      <c r="C5" s="301">
        <f>="Como de "&amp;'Função Global'!E4&amp;". Por quê de "&amp;'Função Global'!E11&amp;" e "&amp;'Função Global'!E15&amp;". Mantém a louça no lugar no percurso."</f>
        <v/>
      </c>
      <c r="D5" s="302">
        <f>='Função Global'!G6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46" customHeight="1" s="496">
      <c r="A6" s="260" t="n"/>
      <c r="B6" s="300">
        <f>='Função Global'!E11</f>
        <v/>
      </c>
      <c r="C6" s="301">
        <f>="Como de "&amp;'Função Global'!E6&amp;". Acomoda a variação do mix sem troca de partes."</f>
        <v/>
      </c>
      <c r="D6" s="302">
        <f>='Função Global'!G11</f>
        <v/>
      </c>
      <c r="E6" s="300">
        <f>='Função Global'!H11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>
        <f>='Função Global'!E15</f>
        <v/>
      </c>
      <c r="C7" s="301">
        <f>="Como de "&amp;'Função Global'!E6&amp;". A pilha não pode anular a imobilização."</f>
        <v/>
      </c>
      <c r="D7" s="302">
        <f>='Função Global'!G15</f>
        <v/>
      </c>
      <c r="E7" s="300">
        <f>='Função Global'!H15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61" customHeight="1" s="496">
      <c r="A8" s="260" t="n"/>
      <c r="B8" s="300">
        <f>='Função Global'!E5</f>
        <v/>
      </c>
      <c r="C8" s="301">
        <f>="Como de "&amp;'Função Global'!E4&amp;". Por quê de "&amp;'Função Global'!E16&amp;" e "&amp;'Função Global'!E17&amp;". Converte a energia do impacto antes da cerâmica."</f>
        <v/>
      </c>
      <c r="D8" s="302">
        <f>='Função Global'!G5</f>
        <v/>
      </c>
      <c r="E8" s="300">
        <f>='Função Global'!H5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46" customHeight="1" s="496">
      <c r="A9" s="260" t="n"/>
      <c r="B9" s="300">
        <f>='Função Global'!E16</f>
        <v/>
      </c>
      <c r="C9" s="301">
        <f>="Como de "&amp;'Função Global'!E5&amp;". Qualidade: o mesmo efeito entre unidades."</f>
        <v/>
      </c>
      <c r="D9" s="302">
        <f>='Função Global'!G16</f>
        <v/>
      </c>
      <c r="E9" s="300">
        <f>='Função Global'!H16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>
        <f>='Função Global'!E17</f>
        <v/>
      </c>
      <c r="C10" s="301">
        <f>="Como de "&amp;'Função Global'!E5&amp;". Qualidade: o efeito permanece sob umidade."</f>
        <v/>
      </c>
      <c r="D10" s="302">
        <f>='Função Global'!G17</f>
        <v/>
      </c>
      <c r="E10" s="300">
        <f>='Função Global'!H17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61" customHeight="1" s="496">
      <c r="A11" s="260" t="n"/>
      <c r="B11" s="300">
        <f>='Função Global'!E10</f>
        <v/>
      </c>
      <c r="C11" s="301">
        <f>="Como de "&amp;'Função Global'!E4&amp;". Cobre a quebra que a imobilização não evitou, para a retirada não expor aresta."</f>
        <v/>
      </c>
      <c r="D11" s="302">
        <f>='Função Global'!G10</f>
        <v/>
      </c>
      <c r="E11" s="300">
        <f>='Função Global'!H10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>
        <f>='Função Global'!E8</f>
        <v/>
      </c>
      <c r="C12" s="301">
        <f>="Como de "&amp;'Função Global'!E4&amp;". Por quê de "&amp;'Função Global'!E20&amp;" e "&amp;'Função Global'!E25&amp;". Torna o estado verificável com o conjunto fechado."</f>
        <v/>
      </c>
      <c r="D12" s="302">
        <f>='Função Global'!G8</f>
        <v/>
      </c>
      <c r="E12" s="300">
        <f>='Função Global'!H8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46" customHeight="1" s="496">
      <c r="A13" s="260" t="n"/>
      <c r="B13" s="300">
        <f>='Função Global'!E20</f>
        <v/>
      </c>
      <c r="C13" s="301">
        <f>="Como de "&amp;'Função Global'!E8&amp;". Comunica lado, fechamento e advertência à distância."</f>
        <v/>
      </c>
      <c r="D13" s="302">
        <f>='Função Global'!G20</f>
        <v/>
      </c>
      <c r="E13" s="300">
        <f>='Função Global'!H20</f>
        <v/>
      </c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46" customHeight="1" s="496">
      <c r="A14" s="260" t="n"/>
      <c r="B14" s="300">
        <f>='Função Global'!E25</f>
        <v/>
      </c>
      <c r="C14" s="301">
        <f>="Como de "&amp;'Função Global'!E8&amp;" e de "&amp;'Função Global'!E22&amp;". Precisa exibir a identidade da unidade ao longo dos usos."</f>
        <v/>
      </c>
      <c r="D14" s="302">
        <f>='Função Global'!G25</f>
        <v/>
      </c>
      <c r="E14" s="300">
        <f>='Função Global'!H25</f>
        <v/>
      </c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61" customHeight="1" s="496">
      <c r="A15" s="260" t="n"/>
      <c r="B15" s="300">
        <f>='Função Global'!E7</f>
        <v/>
      </c>
      <c r="C15" s="301">
        <f>="Como de "&amp;'Função Global'!E4&amp;". Por quê de "&amp;'Função Global'!E9&amp;", "&amp;'Função Global'!E13&amp;", "&amp;'Função Global'!E12&amp;" e "&amp;'Função Global'!E18&amp;". Porta a louça e precisa limitar a força de partida."</f>
        <v/>
      </c>
      <c r="D15" s="302">
        <f>='Função Global'!G7</f>
        <v/>
      </c>
      <c r="E15" s="300">
        <f>='Função Global'!H7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46" customHeight="1" s="496">
      <c r="A16" s="260" t="n"/>
      <c r="B16" s="300">
        <f>='Função Global'!E9</f>
        <v/>
      </c>
      <c r="C16" s="301">
        <f>="Como de "&amp;'Função Global'!E7&amp;". Oferece onde a mão enluvada aplica a força."</f>
        <v/>
      </c>
      <c r="D16" s="302">
        <f>='Função Global'!G9</f>
        <v/>
      </c>
      <c r="E16" s="300">
        <f>='Função Global'!H9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260" t="n"/>
      <c r="B17" s="300">
        <f>='Função Global'!E13</f>
        <v/>
      </c>
      <c r="C17" s="301">
        <f>="Como de "&amp;'Função Global'!E7&amp;". O conjunto carregado não tomba quando apoiado."</f>
        <v/>
      </c>
      <c r="D17" s="302">
        <f>='Função Global'!G13</f>
        <v/>
      </c>
      <c r="E17" s="300">
        <f>='Função Global'!H13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46" customHeight="1" s="496">
      <c r="A18" s="260" t="n"/>
      <c r="B18" s="300">
        <f>='Função Global'!E12</f>
        <v/>
      </c>
      <c r="C18" s="301">
        <f>="Como de "&amp;'Função Global'!E7&amp;". Interface com o palete e com o arranjo do veículo."</f>
        <v/>
      </c>
      <c r="D18" s="302">
        <f>='Função Global'!G12</f>
        <v/>
      </c>
      <c r="E18" s="300">
        <f>='Função Global'!H12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46" customHeight="1" s="496">
      <c r="A19" s="260" t="n"/>
      <c r="B19" s="300">
        <f>='Função Global'!E18</f>
        <v/>
      </c>
      <c r="C19" s="301">
        <f>="Como de "&amp;'Função Global'!E7&amp;" e de "&amp;'Função Global'!E22&amp;". Precisa manter limitado o volume externo por peça."</f>
        <v/>
      </c>
      <c r="D19" s="302">
        <f>='Função Global'!G18</f>
        <v/>
      </c>
      <c r="E19" s="300">
        <f>='Função Global'!H18</f>
        <v/>
      </c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61" customHeight="1" s="496">
      <c r="A20" s="260" t="n"/>
      <c r="B20" s="300">
        <f>='Função Global'!E22</f>
        <v/>
      </c>
      <c r="C20" s="301">
        <f>="Como de "&amp;'Função Global'!E4&amp;". Por quê de "&amp;'Função Global'!E26&amp;", "&amp;'Função Global'!E21&amp;", "&amp;'Função Global'!E19&amp;" e "&amp;'Função Global'!E23&amp;". Precisa conservar a proteção ao longo dos usos."</f>
        <v/>
      </c>
      <c r="D20" s="302">
        <f>='Função Global'!G22</f>
        <v/>
      </c>
      <c r="E20" s="300">
        <f>='Função Global'!H22</f>
        <v/>
      </c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46" customHeight="1" s="496">
      <c r="A21" s="260" t="n"/>
      <c r="B21" s="300">
        <f>='Função Global'!E26</f>
        <v/>
      </c>
      <c r="C21" s="301">
        <f>="Como de "&amp;'Função Global'!E22&amp;". Por quê de "&amp;'Função Global'!E14&amp;". Precisa unir as partes em poucas ações."</f>
        <v/>
      </c>
      <c r="D21" s="302">
        <f>='Função Global'!G26</f>
        <v/>
      </c>
      <c r="E21" s="300">
        <f>='Função Global'!H26</f>
        <v/>
      </c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46" customHeight="1" s="496">
      <c r="A22" s="260" t="n"/>
      <c r="B22" s="300">
        <f>='Função Global'!E14</f>
        <v/>
      </c>
      <c r="C22" s="301">
        <f>="Como de "&amp;'Função Global'!E26&amp;". Precisa indicar a ação correta."</f>
        <v/>
      </c>
      <c r="D22" s="302">
        <f>='Função Global'!G14</f>
        <v/>
      </c>
      <c r="E22" s="300">
        <f>='Função Global'!H14</f>
        <v/>
      </c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46" customHeight="1" s="496">
      <c r="A23" s="9" t="n"/>
      <c r="B23" s="300">
        <f>='Função Global'!E21</f>
        <v/>
      </c>
      <c r="C23" s="301">
        <f>="Como de "&amp;'Função Global'!E22&amp;". Precisa soltar as partes sem ferramenta dedicada."</f>
        <v/>
      </c>
      <c r="D23" s="302">
        <f>='Função Global'!G21</f>
        <v/>
      </c>
      <c r="E23" s="300">
        <f>='Função Global'!H21</f>
        <v/>
      </c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46" customHeight="1" s="496">
      <c r="A24" s="9" t="n"/>
      <c r="B24" s="300">
        <f>='Função Global'!E19</f>
        <v/>
      </c>
      <c r="C24" s="301">
        <f>="Como de "&amp;'Função Global'!E22&amp;". Por quê de "&amp;'Função Global'!E24&amp;". Precisa admitir limpeza, inspeção e reposição de parte."</f>
        <v/>
      </c>
      <c r="D24" s="302">
        <f>='Função Global'!G19</f>
        <v/>
      </c>
      <c r="E24" s="300">
        <f>='Função Global'!H19</f>
        <v/>
      </c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46" customHeight="1" s="496">
      <c r="A25" s="9" t="n"/>
      <c r="B25" s="300">
        <f>='Função Global'!E24</f>
        <v/>
      </c>
      <c r="C25" s="301">
        <f>="Como de "&amp;'Função Global'!E19&amp;". O módulo precisa de interface própria."</f>
        <v/>
      </c>
      <c r="D25" s="302">
        <f>='Função Global'!G24</f>
        <v/>
      </c>
      <c r="E25" s="300">
        <f>='Função Global'!H24</f>
        <v/>
      </c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46" customHeight="1" s="496">
      <c r="A26" s="9" t="n"/>
      <c r="B26" s="300">
        <f>='Função Global'!E23</f>
        <v/>
      </c>
      <c r="C26" s="301">
        <f>="Como de "&amp;'Função Global'!E22&amp;", no fim da vida. Precisa admitir reciclagem do material ao fim da vida."</f>
        <v/>
      </c>
      <c r="D26" s="302">
        <f>='Função Global'!G23</f>
        <v/>
      </c>
      <c r="E26" s="300">
        <f>='Função Global'!H23</f>
        <v/>
      </c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61" customHeight="1" s="496">
      <c r="A27" s="9" t="n"/>
      <c r="B27" s="300">
        <f>='Função Global'!E27</f>
        <v/>
      </c>
      <c r="C27" s="301">
        <f>="Restrição sobre "&amp;'Função Global'!E4&amp;". Fica fora da cadeia de como e por quê porque não descreve efeito físico."</f>
        <v/>
      </c>
      <c r="D27" s="302">
        <f>='Função Global'!G27</f>
        <v/>
      </c>
      <c r="E27" s="300">
        <f>='Função Global'!H27</f>
        <v/>
      </c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32" customHeight="1" s="496">
      <c r="A2" s="260" t="n"/>
      <c r="B2" s="522" t="inlineStr">
        <is>
          <t>Estruturas funcionais alternativas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62" customHeight="1" s="496">
      <c r="A4" s="260" t="n"/>
      <c r="B4" s="522">
        <f>="Estrutura 1 — fronteira na peça. A louça entra descoberta e a embalagem de origem fica fora do sistema. Função global: "&amp;'Função Global'!G4&amp;"."</f>
        <v/>
      </c>
      <c r="C4" s="521" t="n"/>
      <c r="D4" s="521" t="n"/>
      <c r="E4" s="52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61" customHeight="1" s="496">
      <c r="A5" s="260" t="n"/>
      <c r="B5" s="300" t="inlineStr">
        <is>
          <t>E1.1</t>
        </is>
      </c>
      <c r="C5" s="301" t="inlineStr">
        <is>
          <t>A função posiciona a peça e a mantém sem deslocamento relativo. Precisa acomodar a variação da louça nessa mesma fronteira.</t>
        </is>
      </c>
      <c r="D5" s="302">
        <f>='Função Global'!G6&amp;"; "&amp;'Função Global'!G11</f>
        <v/>
      </c>
      <c r="E5" s="300">
        <f>='Função Global'!H6</f>
        <v/>
      </c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76" customHeight="1" s="496">
      <c r="A6" s="260" t="n"/>
      <c r="B6" s="300" t="inlineStr">
        <is>
          <t>E1.2</t>
        </is>
      </c>
      <c r="C6" s="301" t="inlineStr">
        <is>
          <t>A energia de queda, vibração e choque é convertida antes de chegar à cerâmica. O efeito se repete entre unidades e permanece sob umidade.</t>
        </is>
      </c>
      <c r="D6" s="302">
        <f>='Função Global'!G5&amp;"; "&amp;'Função Global'!G16&amp;"; "&amp;'Função Global'!G17</f>
        <v/>
      </c>
      <c r="E6" s="300">
        <f>='Função Global'!H5</f>
        <v/>
      </c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46" customHeight="1" s="496">
      <c r="A7" s="260" t="n"/>
      <c r="B7" s="300" t="inlineStr">
        <is>
          <t>E1.3</t>
        </is>
      </c>
      <c r="C7" s="301" t="inlineStr">
        <is>
          <t>Se a peça quebrar, os fragmentos ficam no conjunto até a retirada.</t>
        </is>
      </c>
      <c r="D7" s="302">
        <f>='Função Global'!G10</f>
        <v/>
      </c>
      <c r="E7" s="300">
        <f>='Função Global'!H10</f>
        <v/>
      </c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46" customHeight="1" s="496">
      <c r="A8" s="260" t="n"/>
      <c r="B8" s="300" t="inlineStr">
        <is>
          <t>E1.4</t>
        </is>
      </c>
      <c r="C8" s="301" t="inlineStr">
        <is>
          <t>A função precisa tornar a condição da peça perceptível com o conjunto fechado.</t>
        </is>
      </c>
      <c r="D8" s="302">
        <f>='Função Global'!G8</f>
        <v/>
      </c>
      <c r="E8" s="300">
        <f>='Função Global'!H8</f>
        <v/>
      </c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76" customHeight="1" s="496">
      <c r="A9" s="260" t="n"/>
      <c r="B9" s="300" t="inlineStr">
        <is>
          <t>E1.5</t>
        </is>
      </c>
      <c r="C9" s="301" t="inlineStr">
        <is>
          <t>A função porta a louça no deslocamento. Precisa de pega, estabilidade e volume limitado. O percurso é a operação.</t>
        </is>
      </c>
      <c r="D9" s="302">
        <f>='Função Global'!G7&amp;"; "&amp;'Função Global'!G9&amp;"; "&amp;'Função Global'!G13&amp;"; "&amp;'Função Global'!G12&amp;"; "&amp;'Função Global'!G18</f>
        <v/>
      </c>
      <c r="E9" s="300">
        <f>='Função Global'!H7</f>
        <v/>
      </c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46" customHeight="1" s="496">
      <c r="A10" s="260" t="n"/>
      <c r="B10" s="300" t="inlineStr">
        <is>
          <t>E1.6</t>
        </is>
      </c>
      <c r="C10" s="301" t="inlineStr">
        <is>
          <t>A função precisa exibir lado, fechamento, advertência e identidade.</t>
        </is>
      </c>
      <c r="D10" s="302">
        <f>='Função Global'!G20&amp;"; "&amp;'Função Global'!G25&amp;"; "&amp;'Função Global'!G14</f>
        <v/>
      </c>
      <c r="E10" s="300">
        <f>='Função Global'!H20</f>
        <v/>
      </c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76" customHeight="1" s="496">
      <c r="A11" s="260" t="n"/>
      <c r="B11" s="300" t="inlineStr">
        <is>
          <t>E1.7</t>
        </is>
      </c>
      <c r="C11" s="301" t="inlineStr">
        <is>
          <t>A função precisa soltar as partes, admitir manutenção e unir de novo, conservando a proteção. Troca de módulo e reciclagem são capacidades do produto.</t>
        </is>
      </c>
      <c r="D11" s="302">
        <f>='Função Global'!G22&amp;"; "&amp;'Função Global'!G26&amp;"; "&amp;'Função Global'!G21&amp;"; "&amp;'Função Global'!G19&amp;"; "&amp;'Função Global'!G24&amp;"; "&amp;'Função Global'!G23</f>
        <v/>
      </c>
      <c r="E11" s="300">
        <f>='Função Global'!H22</f>
        <v/>
      </c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61" customHeight="1" s="496">
      <c r="A12" s="260" t="n"/>
      <c r="B12" s="300" t="inlineStr">
        <is>
          <t>E1.8</t>
        </is>
      </c>
      <c r="C12" s="301" t="inlineStr">
        <is>
          <t>O custo de um ciclo cabe na avaria evitada. Restrição de valor, comum às três estruturas.</t>
        </is>
      </c>
      <c r="D12" s="302">
        <f>='Função Global'!G27</f>
        <v/>
      </c>
      <c r="E12" s="300">
        <f>='Função Global'!H27</f>
        <v/>
      </c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62" customHeight="1" s="496">
      <c r="A14" s="9" t="n"/>
      <c r="B14" s="522">
        <f>="Estrutura 2 — fronteira no volume fechado. A louça entra no volume de origem, que permanece. O sistema atua sobre esse volume no trecho distribuidor–obra–retorno. Função global: "&amp;'Função Global'!G4&amp;"."</f>
        <v/>
      </c>
      <c r="C14" s="521" t="n"/>
      <c r="D14" s="521" t="n"/>
      <c r="E14" s="520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76" customHeight="1" s="496">
      <c r="A15" s="9" t="n"/>
      <c r="B15" s="300" t="inlineStr">
        <is>
          <t>E2.1</t>
        </is>
      </c>
      <c r="C15" s="301">
        <f>="Corresponde a "&amp;'Função Global'!E6&amp;". O objeto deixa de ser a peça e passa a ser o volume fechado, que não desloca. A função precisa acomodar a variação externa desse volume."</f>
        <v/>
      </c>
      <c r="D15" s="302">
        <f>='Função Global'!G6&amp;"; "&amp;'Função Global'!G11</f>
        <v/>
      </c>
      <c r="E15" s="300">
        <f>='Função Global'!H6</f>
        <v/>
      </c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61" customHeight="1" s="496">
      <c r="A16" s="9" t="n"/>
      <c r="B16" s="300" t="inlineStr">
        <is>
          <t>E2.2</t>
        </is>
      </c>
      <c r="C16" s="301">
        <f>="Corresponde a "&amp;'Função Global'!E5&amp;". A energia é convertida antes de atravessar o volume até a cerâmica. O efeito se repete e permanece sob umidade."</f>
        <v/>
      </c>
      <c r="D16" s="302">
        <f>='Função Global'!G5&amp;"; "&amp;'Função Global'!G16&amp;"; "&amp;'Função Global'!G17</f>
        <v/>
      </c>
      <c r="E16" s="300">
        <f>='Função Global'!H5</f>
        <v/>
      </c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46" customHeight="1" s="496">
      <c r="A17" s="9" t="n"/>
      <c r="B17" s="300" t="inlineStr">
        <is>
          <t>E2.3</t>
        </is>
      </c>
      <c r="C17" s="301">
        <f>="Corresponde a "&amp;'Função Global'!E10&amp;". Se o volume de origem se romper, o fragmento não sai do conjunto."</f>
        <v/>
      </c>
      <c r="D17" s="302">
        <f>='Função Global'!G10</f>
        <v/>
      </c>
      <c r="E17" s="300">
        <f>='Função Global'!H10</f>
        <v/>
      </c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61" customHeight="1" s="496">
      <c r="A18" s="9" t="n"/>
      <c r="B18" s="300" t="inlineStr">
        <is>
          <t>E2.4</t>
        </is>
      </c>
      <c r="C18" s="301">
        <f>="Corresponde a "&amp;'Função Global'!E8&amp;". A condição precisa ser exposta através do volume fechado. Abrir o volume de origem não faz parte da função."</f>
        <v/>
      </c>
      <c r="D18" s="302">
        <f>='Função Global'!G8</f>
        <v/>
      </c>
      <c r="E18" s="300">
        <f>='Função Global'!H8</f>
        <v/>
      </c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76" customHeight="1" s="496">
      <c r="A19" s="9" t="n"/>
      <c r="B19" s="300" t="inlineStr">
        <is>
          <t>E2.5</t>
        </is>
      </c>
      <c r="C19" s="301">
        <f>="Corresponde a "&amp;'Função Global'!E7&amp;". A função porta o volume no deslocamento. Precisa de pega, estabilidade e volume limitado."</f>
        <v/>
      </c>
      <c r="D19" s="302">
        <f>='Função Global'!G7&amp;"; "&amp;'Função Global'!G9&amp;"; "&amp;'Função Global'!G13&amp;"; "&amp;'Função Global'!G12&amp;"; "&amp;'Função Global'!G18</f>
        <v/>
      </c>
      <c r="E19" s="300">
        <f>='Função Global'!H7</f>
        <v/>
      </c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46" customHeight="1" s="496">
      <c r="A20" s="9" t="n"/>
      <c r="B20" s="300" t="inlineStr">
        <is>
          <t>E2.6</t>
        </is>
      </c>
      <c r="C20" s="301" t="inlineStr">
        <is>
          <t>A função precisa exibir lado, fechamento, advertência e identidade sem abrir o volume de origem.</t>
        </is>
      </c>
      <c r="D20" s="302">
        <f>='Função Global'!G20&amp;"; "&amp;'Função Global'!G25&amp;"; "&amp;'Função Global'!G14</f>
        <v/>
      </c>
      <c r="E20" s="300">
        <f>='Função Global'!H20</f>
        <v/>
      </c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76" customHeight="1" s="496">
      <c r="A21" s="9" t="n"/>
      <c r="B21" s="300" t="inlineStr">
        <is>
          <t>E2.7</t>
        </is>
      </c>
      <c r="C21" s="301" t="inlineStr">
        <is>
          <t>A função precisa soltar as partes, admitir manutenção e unir de novo, sem descartar o volume de origem junto com o produto.</t>
        </is>
      </c>
      <c r="D21" s="302">
        <f>='Função Global'!G22&amp;"; "&amp;'Função Global'!G26&amp;"; "&amp;'Função Global'!G21&amp;"; "&amp;'Função Global'!G19&amp;"; "&amp;'Função Global'!G24&amp;"; "&amp;'Função Global'!G23</f>
        <v/>
      </c>
      <c r="E21" s="300">
        <f>='Função Global'!H22</f>
        <v/>
      </c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61" customHeight="1" s="496">
      <c r="A22" s="9" t="n"/>
      <c r="B22" s="300" t="inlineStr">
        <is>
          <t>E2.8</t>
        </is>
      </c>
      <c r="C22" s="301" t="inlineStr">
        <is>
          <t>O custo de um ciclo cabe na avaria evitada. Restrição de valor, comum às três estruturas.</t>
        </is>
      </c>
      <c r="D22" s="302">
        <f>='Função Global'!G27</f>
        <v/>
      </c>
      <c r="E22" s="300">
        <f>='Função Global'!H27</f>
        <v/>
      </c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62" customHeight="1" s="496">
      <c r="A24" s="9" t="n"/>
      <c r="B24" s="522">
        <f>="Estrutura 3 — volume fechado com sinal separado. Mesma fronteira de material e de energia da estrutura 2. O sinal é uma cadeia própria e não prova, sozinho, que a cerâmica está íntegra. Função global: "&amp;'Função Global'!G4&amp;"."</f>
        <v/>
      </c>
      <c r="C24" s="521" t="n"/>
      <c r="D24" s="521" t="n"/>
      <c r="E24" s="52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61" customHeight="1" s="496">
      <c r="A25" s="9" t="n"/>
      <c r="B25" s="300" t="inlineStr">
        <is>
          <t>E3.1</t>
        </is>
      </c>
      <c r="C25" s="301" t="inlineStr">
        <is>
          <t>Mesma fronteira de material da estrutura 2. A função mantém o volume fechado imóvel dentro do conjunto.</t>
        </is>
      </c>
      <c r="D25" s="302">
        <f>='Função Global'!G6&amp;"; "&amp;'Função Global'!G11</f>
        <v/>
      </c>
      <c r="E25" s="300">
        <f>='Função Global'!H6</f>
        <v/>
      </c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61" customHeight="1" s="496">
      <c r="A26" s="9" t="n"/>
      <c r="B26" s="300" t="inlineStr">
        <is>
          <t>E3.2</t>
        </is>
      </c>
      <c r="C26" s="301" t="inlineStr">
        <is>
          <t>Mesma conversão de energia da estrutura 2, antes de a energia chegar à cerâmica.</t>
        </is>
      </c>
      <c r="D26" s="302">
        <f>='Função Global'!G5&amp;"; "&amp;'Função Global'!G16&amp;"; "&amp;'Função Global'!G17</f>
        <v/>
      </c>
      <c r="E26" s="300">
        <f>='Função Global'!H5</f>
        <v/>
      </c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46" customHeight="1" s="496">
      <c r="A27" s="9" t="n"/>
      <c r="B27" s="300" t="inlineStr">
        <is>
          <t>E3.3</t>
        </is>
      </c>
      <c r="C27" s="301" t="inlineStr">
        <is>
          <t>Se o volume de origem se romper, o fragmento permanece no conjunto.</t>
        </is>
      </c>
      <c r="D27" s="302">
        <f>='Função Global'!G10</f>
        <v/>
      </c>
      <c r="E27" s="300">
        <f>='Função Global'!H10</f>
        <v/>
      </c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61" customHeight="1" s="496">
      <c r="A28" s="9" t="n"/>
      <c r="B28" s="300" t="inlineStr">
        <is>
          <t>E3.4</t>
        </is>
      </c>
      <c r="C28" s="301" t="inlineStr">
        <is>
          <t>A função precisa expor a condição da cerâmica através do volume fechado. Não se confunde com o sinal do conjunto.</t>
        </is>
      </c>
      <c r="D28" s="302">
        <f>='Função Global'!G8</f>
        <v/>
      </c>
      <c r="E28" s="300">
        <f>='Função Global'!H8</f>
        <v/>
      </c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76" customHeight="1" s="496">
      <c r="A29" s="9" t="n"/>
      <c r="B29" s="300" t="inlineStr">
        <is>
          <t>E3.5</t>
        </is>
      </c>
      <c r="C29" s="301" t="inlineStr">
        <is>
          <t>Cadeia de sinal em paralelo à proteção. Precisa comunicar evento, identidade e orientação. Sozinha, não afirma que a cerâmica está íntegra.</t>
        </is>
      </c>
      <c r="D29" s="302">
        <f>="Registrar estado; "&amp;'Função Global'!G20&amp;"; "&amp;'Função Global'!G25&amp;"; "&amp;'Função Global'!G14</f>
        <v/>
      </c>
      <c r="E29" s="300">
        <f>='Função Global'!H20</f>
        <v/>
      </c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76" customHeight="1" s="496">
      <c r="A30" s="260" t="n"/>
      <c r="B30" s="300" t="inlineStr">
        <is>
          <t>E3.6</t>
        </is>
      </c>
      <c r="C30" s="301" t="inlineStr">
        <is>
          <t>A função porta o volume fechado no deslocamento. O percurso é a operação.</t>
        </is>
      </c>
      <c r="D30" s="302">
        <f>='Função Global'!G7&amp;"; "&amp;'Função Global'!G9&amp;"; "&amp;'Função Global'!G13&amp;"; "&amp;'Função Global'!G12&amp;"; "&amp;'Função Global'!G18</f>
        <v/>
      </c>
      <c r="E30" s="300">
        <f>='Função Global'!H7</f>
        <v/>
      </c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76" customHeight="1" s="496">
      <c r="A31" s="260" t="n"/>
      <c r="B31" s="300" t="inlineStr">
        <is>
          <t>E3.7</t>
        </is>
      </c>
      <c r="C31" s="301" t="inlineStr">
        <is>
          <t>A função é do dispositivo, que precisa soltar as partes, admitir manutenção e unir de novo. O volume de origem não entra nessa função.</t>
        </is>
      </c>
      <c r="D31" s="302">
        <f>='Função Global'!G22&amp;"; "&amp;'Função Global'!G26&amp;"; "&amp;'Função Global'!G21&amp;"; "&amp;'Função Global'!G19&amp;"; "&amp;'Função Global'!G24&amp;"; "&amp;'Função Global'!G23</f>
        <v/>
      </c>
      <c r="E31" s="300">
        <f>='Função Global'!H22</f>
        <v/>
      </c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61" customHeight="1" s="496">
      <c r="A32" s="260" t="n"/>
      <c r="B32" s="300" t="inlineStr">
        <is>
          <t>E3.8</t>
        </is>
      </c>
      <c r="C32" s="301" t="inlineStr">
        <is>
          <t>O custo de um ciclo cabe na avaria evitada. Restrição de valor, comum às três estruturas.</t>
        </is>
      </c>
      <c r="D32" s="302">
        <f>='Função Global'!G27</f>
        <v/>
      </c>
      <c r="E32" s="300">
        <f>='Função Global'!H27</f>
        <v/>
      </c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4">
    <mergeCell ref="B2:E2"/>
    <mergeCell ref="B24:E24"/>
    <mergeCell ref="B14:E14"/>
    <mergeCell ref="B4:E4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14" customWidth="1" style="496" min="2" max="2"/>
    <col width="28" customWidth="1" style="496" min="3" max="3"/>
    <col width="32" customWidth="1" style="496" min="4" max="4"/>
    <col width="28" customWidth="1" style="496" min="5" max="5"/>
    <col width="32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549" t="inlineStr">
        <is>
          <t>Modelagem Funcional V0 — Linha de Base (Embalagem Original Descartável R1)</t>
        </is>
      </c>
      <c r="C2" s="521" t="n"/>
      <c r="D2" s="521" t="n"/>
      <c r="E2" s="521" t="n"/>
      <c r="F2" s="520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551" t="inlineStr">
        <is>
          <t>Fluxo EMS</t>
        </is>
      </c>
      <c r="C3" s="551" t="inlineStr">
        <is>
          <t>Entrada (Situação Atual)</t>
        </is>
      </c>
      <c r="D3" s="551" t="inlineStr">
        <is>
          <t>Comportamento / Ação Atual</t>
        </is>
      </c>
      <c r="E3" s="551" t="inlineStr">
        <is>
          <t>Saída Observada em Campo</t>
        </is>
      </c>
      <c r="F3" s="551" t="inlineStr">
        <is>
          <t>Limitação Crítica Identificada</t>
        </is>
      </c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552" t="inlineStr">
        <is>
          <t>Material (M)</t>
        </is>
      </c>
      <c r="C4" s="553" t="inlineStr">
        <is>
          <t>Louça cerâmica acondicionada na fábrica em caixa de papelão ondulado com calços descartáveis</t>
        </is>
      </c>
      <c r="D4" s="553" t="inlineStr">
        <is>
          <t>Acondicionamento de uso único; perda severa de rigidez mecânica sob umidade (&gt;50% de perda em 48h)</t>
        </is>
      </c>
      <c r="E4" s="553" t="inlineStr">
        <is>
          <t>Louça entregue na obra ou com fragmentos soltos dentro da caixa se houver quebra; resíduo descartado a cada entrega</t>
        </is>
      </c>
      <c r="F4" s="553" t="inlineStr">
        <is>
          <t>Não retém fragmentos cortantes ao abrir na obra; gera passivo ambiental de embalagem descartável na obra (Classe B)</t>
        </is>
      </c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552" t="inlineStr">
        <is>
          <t>Energia (E)</t>
        </is>
      </c>
      <c r="C5" s="553" t="inlineStr">
        <is>
          <t>Impactos de manuseio e descarga, vibração no transporte e compressão de pilha no caminhão</t>
        </is>
      </c>
      <c r="D5" s="553" t="inlineStr">
        <is>
          <t>Amortecimento inelástico insuficiente (calços colapsam no primeiro impacto); sem pontos ergonômicos de pega</t>
        </is>
      </c>
      <c r="E5" s="553" t="inlineStr">
        <is>
          <t>Picos de aceleração de 60 a 90 g transmitidos à cerâmica; esforço manual de 334 N para levantar 34 kg</t>
        </is>
      </c>
      <c r="F5" s="553" t="inlineStr">
        <is>
          <t>Aceleração excede a fragilidade da louça (40-60 g); viola limites ergonômicos da ISO 11228-1 e NR-17</t>
        </is>
      </c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552" t="inlineStr">
        <is>
          <t>Sinal (S)</t>
        </is>
      </c>
      <c r="C6" s="553" t="inlineStr">
        <is>
          <t>Impressão gráfica padrão na caixa de papelão (modelo, lado e advertência de frágil)</t>
        </is>
      </c>
      <c r="D6" s="553" t="inlineStr">
        <is>
          <t>Nenhuma detecção de esforço dinâmico; bloqueio visual total do conteúdo interno</t>
        </is>
      </c>
      <c r="E6" s="553" t="inlineStr">
        <is>
          <t>Embalagem 100% opaca e fechada; dano interno permanece invisível e latente até a montagem</t>
        </is>
      </c>
      <c r="F6" s="553" t="inlineStr">
        <is>
          <t>Impossibilita conferência no ato da descarga; gera conflito de atribuição de culpa e custo de reentrega (R$ 27,40/peça)</t>
        </is>
      </c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554" t="inlineStr">
        <is>
          <t>Diagnóstico da Linha de Base (V0)</t>
        </is>
      </c>
      <c r="C8" s="521" t="n"/>
      <c r="D8" s="521" t="n"/>
      <c r="E8" s="521" t="n"/>
      <c r="F8" s="520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553" t="inlineStr">
        <is>
          <t>A análise funcional da V0 confirma que a embalagem descartável atual falha nas três dimensões funcionais do problema: transmite aceleração acima do limiar de fratura da cerâmica, bloqueia o fluxo de sinal no recebimento (gerando a dor da avaria latente) e impõe esforço ergonômico inadequado. Esses fatores justificam tecnicamente a transição para a Modelagem 3 (berço retornável com sinal em paralelo).</t>
        </is>
      </c>
      <c r="C9" s="524" t="n"/>
      <c r="D9" s="524" t="n"/>
      <c r="E9" s="524" t="n"/>
      <c r="F9" s="525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581" t="n"/>
      <c r="C10" s="582" t="n"/>
      <c r="D10" s="582" t="n"/>
      <c r="E10" s="582" t="n"/>
      <c r="F10" s="583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3">
    <mergeCell ref="B2:F2"/>
    <mergeCell ref="B9:F10"/>
    <mergeCell ref="B8:F8"/>
  </mergeCells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12" customWidth="1" style="496" min="2" max="2"/>
    <col width="26" customWidth="1" style="496" min="3" max="3"/>
    <col width="34" customWidth="1" style="496" min="4" max="4"/>
    <col width="30" customWidth="1" style="496" min="5" max="5"/>
    <col width="28" customWidth="1" style="496" min="6" max="6"/>
    <col width="2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549" t="inlineStr">
        <is>
          <t>Modelagens Funcionais Alternativas — Comparativo Arquitetural</t>
        </is>
      </c>
      <c r="C2" s="521" t="n"/>
      <c r="D2" s="521" t="n"/>
      <c r="E2" s="521" t="n"/>
      <c r="F2" s="521" t="n"/>
      <c r="G2" s="520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551" t="inlineStr">
        <is>
          <t>Modelagem</t>
        </is>
      </c>
      <c r="C3" s="551" t="inlineStr">
        <is>
          <t>Denominação da Estrutura</t>
        </is>
      </c>
      <c r="D3" s="551" t="inlineStr">
        <is>
          <t>Fronteira dos Fluxos EMS</t>
        </is>
      </c>
      <c r="E3" s="551" t="inlineStr">
        <is>
          <t>Funções Elementares Associadas</t>
        </is>
      </c>
      <c r="F3" s="551" t="inlineStr">
        <is>
          <t>Vantagens Técnicas</t>
        </is>
      </c>
      <c r="G3" s="551" t="inlineStr">
        <is>
          <t>Desafios / Riscos Técnicos</t>
        </is>
      </c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552" t="inlineStr">
        <is>
          <t>M1 · Peça Direta</t>
        </is>
      </c>
      <c r="C4" s="553">
        <f>'Funções Parciais'!B4</f>
        <v/>
      </c>
      <c r="D4" s="553" t="inlineStr">
        <is>
          <t>Material: Louça cerâmica nua.
Energia: Dissipação direta nos apoios da peça cerâmica.
Sinal: Inspeção visual direta através da estrutura vazada.</t>
        </is>
      </c>
      <c r="E4" s="553">
        <f>'Funções Parciais'!D5&amp;"; "&amp;'Funções Parciais'!D6&amp;"; "&amp;'Funções Parciais'!D7&amp;"; "&amp;'Funções Parciais'!D8</f>
        <v/>
      </c>
      <c r="F4" s="553" t="inlineStr">
        <is>
          <t>Elimina embalagem descartável na obra; permite amortecimento focalizado na peça cerâmica e redução do volume externo total.</t>
        </is>
      </c>
      <c r="G4" s="553" t="inlineStr">
        <is>
          <t>Exige operação lenta e arriscada de desencaixotar no distribuidor; alta complexidade para acomodar variação geométrica de bacias; perda de identificação original.</t>
        </is>
      </c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556" t="inlineStr">
        <is>
          <t>M2 · Volume Fechado
(Referência)</t>
        </is>
      </c>
      <c r="C5" s="557">
        <f>'Funções Parciais'!B14</f>
        <v/>
      </c>
      <c r="D5" s="557" t="inlineStr">
        <is>
          <t>Material: Caixa de papelão com louça.
Energia: Atenuação externa sobre o envoltório de papelão.
Sinal: Rotulagem externa impressa na caixa de papelão.</t>
        </is>
      </c>
      <c r="E5" s="557">
        <f>'Funções Parciais'!D15&amp;"; "&amp;'Funções Parciais'!D16&amp;"; "&amp;'Funções Parciais'!D17&amp;"; "&amp;'Funções Parciais'!D18</f>
        <v/>
      </c>
      <c r="F5" s="557" t="inlineStr">
        <is>
          <t>Operação imediata sem desova de embalagem; geometria prismática regular fácil de imobilizar; preserva a rotulagem e identificação do lote fabril.</t>
        </is>
      </c>
      <c r="G5" s="557" t="inlineStr">
        <is>
          <t>A embalagem de papelão permanece fechada e opaca, impedindo detecção de trinca oculta (avaria latente); não melhora a conferência no recebimento.</t>
        </is>
      </c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558" t="inlineStr">
        <is>
          <t>M3 · Volume + Sinal
(Vencedora Pugh)</t>
        </is>
      </c>
      <c r="C6" s="559">
        <f>'Funções Parciais'!B24</f>
        <v/>
      </c>
      <c r="D6" s="559" t="inlineStr">
        <is>
          <t>Material: Caixa de papelão em berço protetor retornável.
Energia: Duplo amortecimento (berço retornável + calço interno).
Sinal: Cadeia de sinal em paralelo (indicador irreversível de choque + visor + tag).</t>
        </is>
      </c>
      <c r="E6" s="559">
        <f>'Funções Parciais'!D25&amp;"; "&amp;'Funções Parciais'!D26&amp;"; "&amp;'Funções Parciais'!D27&amp;"; "&amp;'Funções Parciais'!D29</f>
        <v/>
      </c>
      <c r="F6" s="559" t="inlineStr">
        <is>
          <t>Resolve a avaria latente sem abrir o volume; permite conferência imediata no recebimento da obra; pegas seguras conforme NR-17; rastreabilidade de ciclos.</t>
        </is>
      </c>
      <c r="G6" s="559" t="inlineStr">
        <is>
          <t>Exige integração de elemento de sensoriamento de impacto descartável/rearmável e interface modular robusta para fechamento rápido.</t>
        </is>
      </c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554" t="inlineStr">
        <is>
          <t>Detalhamento dos Fluxos EMS da Modelagem Selecionada (Modelagem 3)</t>
        </is>
      </c>
      <c r="C8" s="521" t="n"/>
      <c r="D8" s="521" t="n"/>
      <c r="E8" s="521" t="n"/>
      <c r="F8" s="521" t="n"/>
      <c r="G8" s="520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551" t="inlineStr">
        <is>
          <t>Tipo de Fluxo</t>
        </is>
      </c>
      <c r="C9" s="551" t="inlineStr">
        <is>
          <t>Entrada no Sistema</t>
        </is>
      </c>
      <c r="D9" s="551" t="inlineStr">
        <is>
          <t>Operação / Transformação Funcional</t>
        </is>
      </c>
      <c r="E9" s="551" t="inlineStr">
        <is>
          <t>Saída do Sistema</t>
        </is>
      </c>
      <c r="F9" s="551" t="inlineStr">
        <is>
          <t>Requisitos Satisfeitos</t>
        </is>
      </c>
      <c r="G9" s="551" t="inlineStr">
        <is>
          <t>Componentes / Princípios Funcionais</t>
        </is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552" t="inlineStr">
        <is>
          <t>Material (M)</t>
        </is>
      </c>
      <c r="C10" s="553" t="inlineStr">
        <is>
          <t>Caixa de papelão com louça íntegra no distribuidor</t>
        </is>
      </c>
      <c r="D10" s="553" t="inlineStr">
        <is>
          <t>Acondicionamento no berço protetor; travamento perimétrico; contenção física de estilhaços se romper</t>
        </is>
      </c>
      <c r="E10" s="553" t="inlineStr">
        <is>
          <t>Volume íntegro liberado no canteiro da obra; estilhaços 100% contidos no retorno se houver quebra</t>
        </is>
      </c>
      <c r="F10" s="552">
        <f>'Matriz Pugh das Modelagens'!B5&amp;", "&amp;'Matriz Pugh das Modelagens'!B9&amp;", "&amp;'Matriz Pugh das Modelagens'!B10</f>
        <v/>
      </c>
      <c r="G10" s="553" t="inlineStr">
        <is>
          <t>Berço telescópico ajustável; trava de fechamento rápido; vedação perimétrica de retenção</t>
        </is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552" t="inlineStr">
        <is>
          <t>Energia (E)</t>
        </is>
      </c>
      <c r="C11" s="553" t="inlineStr">
        <is>
          <t>Vibração de rodagem, choques de trânsito/descarga (até 90 g), forças de empilhamento vertical</t>
        </is>
      </c>
      <c r="D11" s="553" t="inlineStr">
        <is>
          <t>Duplo amortecimento (calços poliméricos elasto-plásticos + berço interno); distribuição de carga vertical</t>
        </is>
      </c>
      <c r="E11" s="553" t="inlineStr">
        <is>
          <t>Aceleração no corpo cerâmico &lt;= 35 g; deslocamento residual &lt;= 6 mm; carga de compressão &gt;= 7,5 kN</t>
        </is>
      </c>
      <c r="F11" s="552">
        <f>'Matriz Pugh das Modelagens'!B4&amp;", "&amp;'Matriz Pugh das Modelagens'!B6&amp;", "&amp;'Matriz Pugh das Modelagens'!B15</f>
        <v/>
      </c>
      <c r="G11" s="553" t="inlineStr">
        <is>
          <t>Elastômeros de amortecimento; nervuras estruturais de compressão; sapatas antiderrapantes</t>
        </is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552" t="inlineStr">
        <is>
          <t>Sinal (S)</t>
        </is>
      </c>
      <c r="C12" s="553" t="inlineStr">
        <is>
          <t>Estado não verificado de impacto; orientação de manuseio; código de lote do fabricante</t>
        </is>
      </c>
      <c r="D12" s="553" t="inlineStr">
        <is>
          <t>Detecção de impacto crítico por elemento irreversível; transmissão visual do estado por janela de inspeção</t>
        </is>
      </c>
      <c r="E12" s="553" t="inlineStr">
        <is>
          <t>Evidência imediata de avaria no recebimento sem abrir caixa; rastreabilidade de ciclos do dispositivo</t>
        </is>
      </c>
      <c r="F12" s="552">
        <f>'Matriz Pugh das Modelagens'!B7&amp;", "&amp;'Matriz Pugh das Modelagens'!B20&amp;", "&amp;'Matriz Pugh das Modelagens'!B24</f>
        <v/>
      </c>
      <c r="G12" s="553" t="inlineStr">
        <is>
          <t>Indicador mecânico/químico de aceleração limite; visor transparente de conferência; tag RFID/QR Code serial</t>
        </is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2">
    <mergeCell ref="B8:G8"/>
    <mergeCell ref="B2:G2"/>
  </mergeCells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8" customWidth="1" style="496" min="2" max="2"/>
    <col width="36" customWidth="1" style="496" min="3" max="3"/>
    <col width="12" customWidth="1" style="496" min="4" max="4"/>
    <col width="22" customWidth="1" style="496" min="5" max="5"/>
    <col width="24" customWidth="1" style="496" min="6" max="6"/>
    <col width="22" customWidth="1" style="496" min="7" max="7"/>
  </cols>
  <sheetData>
    <row r="1" ht="15" customHeight="1" s="496">
      <c r="A1" s="341" t="n"/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49" t="inlineStr">
        <is>
          <t>Matriz de Decisão de Pugh — Seleção das Modelagens Funcionais</t>
        </is>
      </c>
      <c r="C2" s="521" t="n"/>
      <c r="D2" s="521" t="n"/>
      <c r="E2" s="521" t="n"/>
      <c r="F2" s="521" t="n"/>
      <c r="G2" s="520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551" t="inlineStr">
        <is>
          <t>ID</t>
        </is>
      </c>
      <c r="C3" s="551" t="inlineStr">
        <is>
          <t>Requisitos do Cliente</t>
        </is>
      </c>
      <c r="D3" s="551" t="inlineStr">
        <is>
          <t>Importância</t>
        </is>
      </c>
      <c r="E3" s="551" t="inlineStr">
        <is>
          <t>Modelagem 1
(E1 · Peça Direta)</t>
        </is>
      </c>
      <c r="F3" s="551" t="inlineStr">
        <is>
          <t>Modelagem 2 (Referência)
(E2 · Volume Fechado)</t>
        </is>
      </c>
      <c r="G3" s="551" t="inlineStr">
        <is>
          <t>Modelagem 3
(E3 · Volume + Sinal)</t>
        </is>
      </c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560">
        <f>'Diagrama de Pareto'!B2</f>
        <v/>
      </c>
      <c r="C4" s="561">
        <f>'Diagrama de Pareto'!A2</f>
        <v/>
      </c>
      <c r="D4" s="562">
        <f>'Diagrama de Pareto'!F2</f>
        <v/>
      </c>
      <c r="E4" s="563" t="n">
        <v>1</v>
      </c>
      <c r="F4" s="564" t="n">
        <v>0</v>
      </c>
      <c r="G4" s="563" t="n">
        <v>1</v>
      </c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560">
        <f>'Diagrama de Pareto'!B3</f>
        <v/>
      </c>
      <c r="C5" s="561">
        <f>'Diagrama de Pareto'!A3</f>
        <v/>
      </c>
      <c r="D5" s="562">
        <f>'Diagrama de Pareto'!F3</f>
        <v/>
      </c>
      <c r="E5" s="563" t="n">
        <v>1</v>
      </c>
      <c r="F5" s="564" t="n">
        <v>0</v>
      </c>
      <c r="G5" s="563" t="n">
        <v>1</v>
      </c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560">
        <f>'Diagrama de Pareto'!B4</f>
        <v/>
      </c>
      <c r="C6" s="561">
        <f>'Diagrama de Pareto'!A4</f>
        <v/>
      </c>
      <c r="D6" s="562">
        <f>'Diagrama de Pareto'!F4</f>
        <v/>
      </c>
      <c r="E6" s="563" t="n">
        <v>1</v>
      </c>
      <c r="F6" s="564" t="n">
        <v>0</v>
      </c>
      <c r="G6" s="563" t="n">
        <v>1</v>
      </c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560">
        <f>'Diagrama de Pareto'!B5</f>
        <v/>
      </c>
      <c r="C7" s="561">
        <f>'Diagrama de Pareto'!A5</f>
        <v/>
      </c>
      <c r="D7" s="562">
        <f>'Diagrama de Pareto'!F5</f>
        <v/>
      </c>
      <c r="E7" s="563" t="n">
        <v>1</v>
      </c>
      <c r="F7" s="564" t="n">
        <v>0</v>
      </c>
      <c r="G7" s="563" t="n">
        <v>2</v>
      </c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560">
        <f>'Diagrama de Pareto'!B6</f>
        <v/>
      </c>
      <c r="C8" s="561">
        <f>'Diagrama de Pareto'!A6</f>
        <v/>
      </c>
      <c r="D8" s="562">
        <f>'Diagrama de Pareto'!F6</f>
        <v/>
      </c>
      <c r="E8" s="563" t="n">
        <v>0</v>
      </c>
      <c r="F8" s="564" t="n">
        <v>0</v>
      </c>
      <c r="G8" s="563" t="n">
        <v>1</v>
      </c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560">
        <f>'Diagrama de Pareto'!B7</f>
        <v/>
      </c>
      <c r="C9" s="561">
        <f>'Diagrama de Pareto'!A7</f>
        <v/>
      </c>
      <c r="D9" s="562">
        <f>'Diagrama de Pareto'!F7</f>
        <v/>
      </c>
      <c r="E9" s="563" t="n">
        <v>1</v>
      </c>
      <c r="F9" s="564" t="n">
        <v>0</v>
      </c>
      <c r="G9" s="563" t="n">
        <v>1</v>
      </c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560">
        <f>'Diagrama de Pareto'!B8</f>
        <v/>
      </c>
      <c r="C10" s="561">
        <f>'Diagrama de Pareto'!A8</f>
        <v/>
      </c>
      <c r="D10" s="562">
        <f>'Diagrama de Pareto'!F8</f>
        <v/>
      </c>
      <c r="E10" s="563" t="n">
        <v>-1</v>
      </c>
      <c r="F10" s="564" t="n">
        <v>0</v>
      </c>
      <c r="G10" s="563" t="n">
        <v>1</v>
      </c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560">
        <f>'Diagrama de Pareto'!B9</f>
        <v/>
      </c>
      <c r="C11" s="561">
        <f>'Diagrama de Pareto'!A9</f>
        <v/>
      </c>
      <c r="D11" s="562">
        <f>'Diagrama de Pareto'!F9</f>
        <v/>
      </c>
      <c r="E11" s="563" t="n">
        <v>0</v>
      </c>
      <c r="F11" s="564" t="n">
        <v>0</v>
      </c>
      <c r="G11" s="563" t="n">
        <v>1</v>
      </c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560">
        <f>'Diagrama de Pareto'!B10</f>
        <v/>
      </c>
      <c r="C12" s="561">
        <f>'Diagrama de Pareto'!A10</f>
        <v/>
      </c>
      <c r="D12" s="562">
        <f>'Diagrama de Pareto'!F10</f>
        <v/>
      </c>
      <c r="E12" s="563" t="n">
        <v>0</v>
      </c>
      <c r="F12" s="564" t="n">
        <v>0</v>
      </c>
      <c r="G12" s="563" t="n">
        <v>1</v>
      </c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560">
        <f>'Diagrama de Pareto'!B11</f>
        <v/>
      </c>
      <c r="C13" s="561">
        <f>'Diagrama de Pareto'!A11</f>
        <v/>
      </c>
      <c r="D13" s="562">
        <f>'Diagrama de Pareto'!F11</f>
        <v/>
      </c>
      <c r="E13" s="563" t="n">
        <v>-1</v>
      </c>
      <c r="F13" s="564" t="n">
        <v>0</v>
      </c>
      <c r="G13" s="563" t="n">
        <v>1</v>
      </c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560">
        <f>'Diagrama de Pareto'!B12</f>
        <v/>
      </c>
      <c r="C14" s="561">
        <f>'Diagrama de Pareto'!A12</f>
        <v/>
      </c>
      <c r="D14" s="562">
        <f>'Diagrama de Pareto'!F12</f>
        <v/>
      </c>
      <c r="E14" s="563" t="n">
        <v>-1</v>
      </c>
      <c r="F14" s="564" t="n">
        <v>0</v>
      </c>
      <c r="G14" s="563" t="n">
        <v>1</v>
      </c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560">
        <f>'Diagrama de Pareto'!B13</f>
        <v/>
      </c>
      <c r="C15" s="561">
        <f>'Diagrama de Pareto'!A13</f>
        <v/>
      </c>
      <c r="D15" s="565">
        <f>'Diagrama de Pareto'!F13</f>
        <v/>
      </c>
      <c r="E15" s="563" t="n">
        <v>0</v>
      </c>
      <c r="F15" s="564" t="n">
        <v>0</v>
      </c>
      <c r="G15" s="563" t="n">
        <v>1</v>
      </c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560">
        <f>'Diagrama de Pareto'!B14</f>
        <v/>
      </c>
      <c r="C16" s="561">
        <f>'Diagrama de Pareto'!A14</f>
        <v/>
      </c>
      <c r="D16" s="562">
        <f>'Diagrama de Pareto'!F14</f>
        <v/>
      </c>
      <c r="E16" s="563" t="n">
        <v>0</v>
      </c>
      <c r="F16" s="564" t="n">
        <v>0</v>
      </c>
      <c r="G16" s="563" t="n">
        <v>1</v>
      </c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560">
        <f>'Diagrama de Pareto'!B15</f>
        <v/>
      </c>
      <c r="C17" s="561">
        <f>'Diagrama de Pareto'!A15</f>
        <v/>
      </c>
      <c r="D17" s="565">
        <f>'Diagrama de Pareto'!F15</f>
        <v/>
      </c>
      <c r="E17" s="563" t="n">
        <v>0</v>
      </c>
      <c r="F17" s="564" t="n">
        <v>0</v>
      </c>
      <c r="G17" s="563" t="n">
        <v>0</v>
      </c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560">
        <f>'Diagrama de Pareto'!B16</f>
        <v/>
      </c>
      <c r="C18" s="561">
        <f>'Diagrama de Pareto'!A16</f>
        <v/>
      </c>
      <c r="D18" s="565">
        <f>'Diagrama de Pareto'!F16</f>
        <v/>
      </c>
      <c r="E18" s="563" t="n">
        <v>1</v>
      </c>
      <c r="F18" s="564" t="n">
        <v>0</v>
      </c>
      <c r="G18" s="563" t="n">
        <v>-1</v>
      </c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560">
        <f>'Diagrama de Pareto'!B17</f>
        <v/>
      </c>
      <c r="C19" s="561">
        <f>'Diagrama de Pareto'!A17</f>
        <v/>
      </c>
      <c r="D19" s="565">
        <f>'Diagrama de Pareto'!F17</f>
        <v/>
      </c>
      <c r="E19" s="563" t="n">
        <v>1</v>
      </c>
      <c r="F19" s="564" t="n">
        <v>0</v>
      </c>
      <c r="G19" s="563" t="n">
        <v>1</v>
      </c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560">
        <f>'Diagrama de Pareto'!B18</f>
        <v/>
      </c>
      <c r="C20" s="561">
        <f>'Diagrama de Pareto'!A18</f>
        <v/>
      </c>
      <c r="D20" s="565">
        <f>'Diagrama de Pareto'!F18</f>
        <v/>
      </c>
      <c r="E20" s="563" t="n">
        <v>0</v>
      </c>
      <c r="F20" s="564" t="n">
        <v>0</v>
      </c>
      <c r="G20" s="563" t="n">
        <v>2</v>
      </c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560">
        <f>'Diagrama de Pareto'!B19</f>
        <v/>
      </c>
      <c r="C21" s="561">
        <f>'Diagrama de Pareto'!A19</f>
        <v/>
      </c>
      <c r="D21" s="565">
        <f>'Diagrama de Pareto'!F19</f>
        <v/>
      </c>
      <c r="E21" s="563" t="n">
        <v>-1</v>
      </c>
      <c r="F21" s="564" t="n">
        <v>0</v>
      </c>
      <c r="G21" s="563" t="n">
        <v>1</v>
      </c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560">
        <f>'Diagrama de Pareto'!B20</f>
        <v/>
      </c>
      <c r="C22" s="561">
        <f>'Diagrama de Pareto'!A20</f>
        <v/>
      </c>
      <c r="D22" s="565">
        <f>'Diagrama de Pareto'!F20</f>
        <v/>
      </c>
      <c r="E22" s="563" t="n">
        <v>-1</v>
      </c>
      <c r="F22" s="564" t="n">
        <v>0</v>
      </c>
      <c r="G22" s="563" t="n">
        <v>0</v>
      </c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560">
        <f>'Diagrama de Pareto'!B21</f>
        <v/>
      </c>
      <c r="C23" s="561">
        <f>'Diagrama de Pareto'!A21</f>
        <v/>
      </c>
      <c r="D23" s="565">
        <f>'Diagrama de Pareto'!F21</f>
        <v/>
      </c>
      <c r="E23" s="563" t="n">
        <v>-1</v>
      </c>
      <c r="F23" s="564" t="n">
        <v>0</v>
      </c>
      <c r="G23" s="563" t="n">
        <v>1</v>
      </c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566">
        <f>'Diagrama de Pareto'!B22</f>
        <v/>
      </c>
      <c r="C24" s="567">
        <f>'Diagrama de Pareto'!A22</f>
        <v/>
      </c>
      <c r="D24" s="568">
        <f>'Diagrama de Pareto'!F22</f>
        <v/>
      </c>
      <c r="E24" s="569" t="n">
        <v>-1</v>
      </c>
      <c r="F24" s="570" t="n">
        <v>0</v>
      </c>
      <c r="G24" s="569" t="n">
        <v>1</v>
      </c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563">
        <f>'Diagrama de Pareto'!B23</f>
        <v/>
      </c>
      <c r="C25" s="553">
        <f>'Diagrama de Pareto'!A23</f>
        <v/>
      </c>
      <c r="D25" s="552">
        <f>'Diagrama de Pareto'!F23</f>
        <v/>
      </c>
      <c r="E25" s="563" t="n">
        <v>0</v>
      </c>
      <c r="F25" s="564" t="n">
        <v>0</v>
      </c>
      <c r="G25" s="563" t="n">
        <v>0</v>
      </c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563">
        <f>'Diagrama de Pareto'!B24</f>
        <v/>
      </c>
      <c r="C26" s="553">
        <f>'Diagrama de Pareto'!A24</f>
        <v/>
      </c>
      <c r="D26" s="552">
        <f>'Diagrama de Pareto'!F24</f>
        <v/>
      </c>
      <c r="E26" s="563" t="n">
        <v>0</v>
      </c>
      <c r="F26" s="564" t="n">
        <v>0</v>
      </c>
      <c r="G26" s="563" t="n">
        <v>0</v>
      </c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571" t="inlineStr"/>
      <c r="C27" s="572" t="inlineStr">
        <is>
          <t>Total Ponderado (Pugh)</t>
        </is>
      </c>
      <c r="D27" s="571" t="inlineStr"/>
      <c r="E27" s="573">
        <f>SUMPRODUCT(E4:E26,$D$4:$D$26)</f>
        <v/>
      </c>
      <c r="F27" s="573">
        <f>SUMPRODUCT(F4:F26,$D$4:$D$26)</f>
        <v/>
      </c>
      <c r="G27" s="573">
        <f>SUMPRODUCT(G4:G26,$D$4:$D$26)</f>
        <v/>
      </c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574" t="inlineStr"/>
      <c r="C28" s="553" t="inlineStr">
        <is>
          <t>Soma Simples das Notas</t>
        </is>
      </c>
      <c r="D28" s="574" t="inlineStr"/>
      <c r="E28" s="563">
        <f>SUM(E4:E26)</f>
        <v/>
      </c>
      <c r="F28" s="563">
        <f>SUM(F4:F26)</f>
        <v/>
      </c>
      <c r="G28" s="563">
        <f>SUM(G4:G26)</f>
        <v/>
      </c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574" t="inlineStr"/>
      <c r="C29" s="553" t="inlineStr">
        <is>
          <t>Critérios com Melhoria (+)</t>
        </is>
      </c>
      <c r="D29" s="574" t="inlineStr"/>
      <c r="E29" s="563">
        <f>COUNTIF(E4:E26,"&gt;0")</f>
        <v/>
      </c>
      <c r="F29" s="563">
        <f>COUNTIF(F4:F26,"&gt;0")</f>
        <v/>
      </c>
      <c r="G29" s="563">
        <f>COUNTIF(G4:G26,"&gt;0")</f>
        <v/>
      </c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574" t="inlineStr"/>
      <c r="C30" s="553" t="inlineStr">
        <is>
          <t>Critérios Equivalentes (0)</t>
        </is>
      </c>
      <c r="D30" s="574" t="inlineStr"/>
      <c r="E30" s="563">
        <f>COUNTIF(E4:E26,"=0")</f>
        <v/>
      </c>
      <c r="F30" s="563">
        <f>COUNTIF(F4:F26,"=0")</f>
        <v/>
      </c>
      <c r="G30" s="563">
        <f>COUNTIF(G4:G26,"=0")</f>
        <v/>
      </c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574" t="inlineStr"/>
      <c r="C31" s="553" t="inlineStr">
        <is>
          <t>Critérios com Desvantagem (-)</t>
        </is>
      </c>
      <c r="D31" s="574" t="inlineStr"/>
      <c r="E31" s="563">
        <f>COUNTIF(E4:E26,"&lt;0")</f>
        <v/>
      </c>
      <c r="F31" s="563">
        <f>COUNTIF(F4:F26,"&lt;0")</f>
        <v/>
      </c>
      <c r="G31" s="563">
        <f>COUNTIF(G4:G26,"&lt;0")</f>
        <v/>
      </c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575" t="inlineStr"/>
      <c r="C32" s="576" t="inlineStr">
        <is>
          <t>Classificação Final</t>
        </is>
      </c>
      <c r="D32" s="575" t="inlineStr"/>
      <c r="E32" s="577">
        <f>IF(E27&gt;MAX(F27,G27),"1º Lugar (Selecionada)",IF(E27&gt;MIN(F27,G27),"2º Lugar","3º Lugar"))</f>
        <v/>
      </c>
      <c r="F32" s="577">
        <f>IF(F27&gt;MAX(E27,G27),"1º Lugar (Selecionada)",IF(F27&gt;MIN(E27,G27),"2º Lugar","3º Lugar"))</f>
        <v/>
      </c>
      <c r="G32" s="578">
        <f>IF(G27&gt;MAX(E27,F27),"1º Lugar (Selecionada)",IF(G27&gt;MIN(E27,F27),"2º Lugar","3º Lugar"))</f>
        <v/>
      </c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579" t="inlineStr">
        <is>
          <t>Notas e fundamentação metodológica:</t>
        </is>
      </c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580" t="inlineStr">
        <is>
          <t>1. Escala de Pugh: (+2) Muito superior à referência; (+1) Superior; (0) Equivalente à referência; (-1) Inferior; (-2) Muito inferior à referência.</t>
        </is>
      </c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580" t="inlineStr">
        <is>
          <t>2. A Modelagem 2 (Estrutura 2 — Volume Fechado) é a referência por representar o envelopamento simples da caixa original do fabricante.</t>
        </is>
      </c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580" t="inlineStr">
        <is>
          <t>3. A Modelagem 3 (Estrutura 3 — Volume Fechado + Cadeia de Sinal) sagra-se vencedora com ampla vantagem técnica (+42 pontos ponderados, 18 critérios superiores), resolvendo a conferência sem abrir (C) e a rastreabilidade via sinal em paralelo.</t>
        </is>
      </c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22" customWidth="1" style="496" min="2" max="2"/>
    <col width="24" customWidth="1" style="496" min="3" max="6"/>
    <col width="28" customWidth="1" style="496" min="4" max="4"/>
    <col width="28" customWidth="1" style="496" min="5" max="5"/>
    <col width="28" customWidth="1" style="496" min="6" max="6"/>
    <col width="28" customWidth="1" style="496" min="7" max="7"/>
    <col width="16" customWidth="1" style="496" min="8" max="23"/>
    <col width="16" customWidth="1" style="496" min="9" max="9"/>
    <col width="16" customWidth="1" style="496" min="10" max="10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549" t="inlineStr">
        <is>
          <t>Matriz Morfológica — Princípios de Solução para a Modelagem Selecionada (Modelagem 3)</t>
        </is>
      </c>
      <c r="C2" s="521" t="n"/>
      <c r="D2" s="521" t="n"/>
      <c r="E2" s="521" t="n"/>
      <c r="F2" s="521" t="n"/>
      <c r="G2" s="521" t="n"/>
      <c r="H2" s="521" t="n"/>
      <c r="I2" s="521" t="n"/>
      <c r="J2" s="520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551" t="inlineStr">
        <is>
          <t>Função Parcial
(Estrutura 3)</t>
        </is>
      </c>
      <c r="C3" s="551" t="inlineStr">
        <is>
          <t>Função Elementar
(Verbo + Substantivo)</t>
        </is>
      </c>
      <c r="D3" s="551" t="inlineStr">
        <is>
          <t>Princípio de Solução 1</t>
        </is>
      </c>
      <c r="E3" s="551" t="inlineStr">
        <is>
          <t>Princípio de Solução 2</t>
        </is>
      </c>
      <c r="F3" s="551" t="inlineStr">
        <is>
          <t>Princípio de Solução 3</t>
        </is>
      </c>
      <c r="G3" s="551" t="inlineStr">
        <is>
          <t>Princípio de Solução 4</t>
        </is>
      </c>
      <c r="H3" s="551" t="inlineStr">
        <is>
          <t>Concepção 1
(Leveza/Custo)</t>
        </is>
      </c>
      <c r="I3" s="551" t="inlineStr">
        <is>
          <t>Concepção 2
(Robustez/Automação)</t>
        </is>
      </c>
      <c r="J3" s="551" t="inlineStr">
        <is>
          <t>Concepção 3
(Ergonomia/Rodízios)</t>
        </is>
      </c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584">
        <f>'Funções Parciais'!B26</f>
        <v/>
      </c>
      <c r="C4" s="585">
        <f>'Função Global'!G5</f>
        <v/>
      </c>
      <c r="D4" s="586" t="inlineStr">
        <is>
          <t>Calços moldados de EPP (polipropileno expandido) de alta resiliência e reutilizáveis (Rengo 2007)</t>
        </is>
      </c>
      <c r="E4" s="586" t="inlineStr">
        <is>
          <t>Células de ar deformáveis em fenda elástica (IP US10301097)</t>
        </is>
      </c>
      <c r="F4" s="553" t="inlineStr">
        <is>
          <t>Molas de elastômero/borracha integradas aos pés do berço</t>
        </is>
      </c>
      <c r="G4" s="553" t="inlineStr">
        <is>
          <t>Almofadas de ar infláveis com válvula reguladora de pressão</t>
        </is>
      </c>
      <c r="H4" s="587">
        <f>"P1: "&amp;D4</f>
        <v/>
      </c>
      <c r="I4" s="588">
        <f>"P2: "&amp;E4</f>
        <v/>
      </c>
      <c r="J4" s="558">
        <f>"P3: "&amp;F4</f>
        <v/>
      </c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584">
        <f>'Funções Parciais'!B25</f>
        <v/>
      </c>
      <c r="C5" s="585">
        <f>'Função Global'!G6</f>
        <v/>
      </c>
      <c r="D5" s="586" t="inlineStr">
        <is>
          <t>Berço com guias cônicas de abraçamento perimétrico (Delta US9221577)</t>
        </is>
      </c>
      <c r="E5" s="586" t="inlineStr">
        <is>
          <t>Cinta tensora de poliéster com fecho de catraca rápida e mordente (CONTRAN 945)</t>
        </is>
      </c>
      <c r="F5" s="553" t="inlineStr">
        <is>
          <t>Painéis laterais sanfonados com cunha móvel (Kohler)</t>
        </is>
      </c>
      <c r="G5" s="553" t="inlineStr">
        <is>
          <t>Grampos de pressão rápida tipo clamp com batentes de silicone</t>
        </is>
      </c>
      <c r="H5" s="587">
        <f>"P2: "&amp;E5</f>
        <v/>
      </c>
      <c r="I5" s="588">
        <f>"P4: "&amp;G5</f>
        <v/>
      </c>
      <c r="J5" s="558">
        <f>"P3: "&amp;F5</f>
        <v/>
      </c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584">
        <f>'Funções Parciais'!B25</f>
        <v/>
      </c>
      <c r="C6" s="585">
        <f>'Função Global'!G11</f>
        <v/>
      </c>
      <c r="D6" s="586" t="inlineStr">
        <is>
          <t>Insertos modulares intercambiáveis por família de louça (bacia convencional vs caixa acoplada)</t>
        </is>
      </c>
      <c r="E6" s="586" t="inlineStr">
        <is>
          <t>Trilho telescópico de cremalheira ajustável com travamento em 3 estágios padronizados</t>
        </is>
      </c>
      <c r="F6" s="553" t="inlineStr">
        <is>
          <t>Calços expansivos de espuma PU com memória que se adaptam à pressão</t>
        </is>
      </c>
      <c r="G6" s="553" t="inlineStr">
        <is>
          <t>Tiras de velcro industrial de alta aderência com fitas tensoras ajustáveis</t>
        </is>
      </c>
      <c r="H6" s="587">
        <f>"P1: "&amp;D6</f>
        <v/>
      </c>
      <c r="I6" s="588">
        <f>"P2: "&amp;E6</f>
        <v/>
      </c>
      <c r="J6" s="558">
        <f>"P3: "&amp;F6</f>
        <v/>
      </c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584">
        <f>'Funções Parciais'!B28</f>
        <v/>
      </c>
      <c r="C7" s="585">
        <f>'Função Global'!G8</f>
        <v/>
      </c>
      <c r="D7" s="586" t="inlineStr">
        <is>
          <t>Visor transparente de policarbonato na tampa superior coincidente com abertura da caixa (Kohler 1986)</t>
        </is>
      </c>
      <c r="E7" s="586" t="inlineStr">
        <is>
          <t>Painel basculante de inspeção rápida com fecho magnético e vedação labirinto</t>
        </is>
      </c>
      <c r="F7" s="553" t="inlineStr">
        <is>
          <t>Grade aramada de alta densidade revestida com filme plástico transparente selado</t>
        </is>
      </c>
      <c r="G7" s="553" t="inlineStr">
        <is>
          <t>Tubo óptico de inspeção periscópica com microiluminação LED embutida</t>
        </is>
      </c>
      <c r="H7" s="587">
        <f>"P1: "&amp;D7</f>
        <v/>
      </c>
      <c r="I7" s="588">
        <f>"P2: "&amp;E7</f>
        <v/>
      </c>
      <c r="J7" s="558">
        <f>"P3: "&amp;F7</f>
        <v/>
      </c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584">
        <f>'Funções Parciais'!B29</f>
        <v/>
      </c>
      <c r="C8" s="585">
        <f>TRIM(LEFT('Funções Parciais'!D29,FIND(";",'Funções Parciais'!D29)-1))&amp;" de impacto"</f>
        <v/>
      </c>
      <c r="D8" s="586" t="inlineStr">
        <is>
          <t>Indicador mecânico de aceleração calibrado com ampola irreversível de contraste (ShockWatch)</t>
        </is>
      </c>
      <c r="E8" s="553" t="inlineStr">
        <is>
          <t>Sensor eletrônico autônomo passivo (data logger NFC com acelerômetro triaxial)</t>
        </is>
      </c>
      <c r="F8" s="553" t="inlineStr">
        <is>
          <t>Lacre mecânico de ruptura frágil calibrado para 35 g que se rompe sob choque</t>
        </is>
      </c>
      <c r="G8" s="553" t="inlineStr">
        <is>
          <t>Película microencapsulada com corante que muda de cor sob pressão dinâmica de choque</t>
        </is>
      </c>
      <c r="H8" s="587">
        <f>"P1: "&amp;D8</f>
        <v/>
      </c>
      <c r="I8" s="588">
        <f>"P2: "&amp;E8</f>
        <v/>
      </c>
      <c r="J8" s="558">
        <f>"P3: "&amp;F8</f>
        <v/>
      </c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584">
        <f>'Funções Parciais'!B30</f>
        <v/>
      </c>
      <c r="C9" s="585">
        <f>'Função Global'!G9</f>
        <v/>
      </c>
      <c r="D9" s="586" t="inlineStr">
        <is>
          <t>Alças anatômicas injetadas com grip emborrachado bipartidas para 2 operadores (NR-17)</t>
        </is>
      </c>
      <c r="E9" s="586" t="inlineStr">
        <is>
          <t>Cavas embutidas com reforço estrutural e raio anatômico para pega enluvada</t>
        </is>
      </c>
      <c r="F9" s="553" t="inlineStr">
        <is>
          <t>Alças tubulares telescópicas retráteis escamoteáveis nas laterais da estrutura</t>
        </is>
      </c>
      <c r="G9" s="553" t="inlineStr">
        <is>
          <t>Cinta têxtil de alta resistência com manopla anatômica tipo estribo</t>
        </is>
      </c>
      <c r="H9" s="587">
        <f>"P2: "&amp;E9</f>
        <v/>
      </c>
      <c r="I9" s="588">
        <f>"P1: "&amp;D9</f>
        <v/>
      </c>
      <c r="J9" s="558">
        <f>"P3: "&amp;F9</f>
        <v/>
      </c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584">
        <f>'Funções Parciais'!B30</f>
        <v/>
      </c>
      <c r="C10" s="585">
        <f>'Função Global'!G7</f>
        <v/>
      </c>
      <c r="D10" s="586" t="inlineStr">
        <is>
          <t>Base rígida com encaixes dedicados para transporte em carrinho de 2 rodas padrão de obra</t>
        </is>
      </c>
      <c r="E10" s="586" t="inlineStr">
        <is>
          <t>Base plana tipo patim com sapatas de baixo atrito (PEAD) para deslizamento sobre piso</t>
        </is>
      </c>
      <c r="F10" s="553" t="inlineStr">
        <is>
          <t>Par de rodízios de PU embutidos na base com sistema escamoteável para transpor desníveis</t>
        </is>
      </c>
      <c r="G10" s="553" t="inlineStr">
        <is>
          <t>Chassi estrutural tubular leve com alças balanceadas para içamento em dupla</t>
        </is>
      </c>
      <c r="H10" s="587">
        <f>"P1: "&amp;D10</f>
        <v/>
      </c>
      <c r="I10" s="588">
        <f>"P2: "&amp;E10</f>
        <v/>
      </c>
      <c r="J10" s="558">
        <f>"P3: "&amp;F10</f>
        <v/>
      </c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584">
        <f>'Funções Parciais'!B27</f>
        <v/>
      </c>
      <c r="C11" s="585">
        <f>'Função Global'!G10</f>
        <v/>
      </c>
      <c r="D11" s="586" t="inlineStr">
        <is>
          <t>Bandeja estanque de contenção de polipropileno no fundo com bordas levantadas de 80 mm</t>
        </is>
      </c>
      <c r="E11" s="586" t="inlineStr">
        <is>
          <t>Forro interno flexível de lona impermeável envolvente tipo envelope de retenção</t>
        </is>
      </c>
      <c r="F11" s="553" t="inlineStr">
        <is>
          <t>Rede de malha elástica de contenção revestida internamente no berço protetor</t>
        </is>
      </c>
      <c r="G11" s="553" t="inlineStr">
        <is>
          <t>Vedação labirinto com guarnições de borracha EPDM nas interfaces modulares</t>
        </is>
      </c>
      <c r="H11" s="587">
        <f>"P1: "&amp;D11</f>
        <v/>
      </c>
      <c r="I11" s="588">
        <f>"P2: "&amp;E11</f>
        <v/>
      </c>
      <c r="J11" s="558">
        <f>"P4: "&amp;G11</f>
        <v/>
      </c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584">
        <f>'Funções Parciais'!B26</f>
        <v/>
      </c>
      <c r="C12" s="585">
        <f>'Função Global'!G15</f>
        <v/>
      </c>
      <c r="D12" s="586" t="inlineStr">
        <is>
          <t>Colunas de canto nervuradas injetadas em polímero estrutural (PP reforçado)</t>
        </is>
      </c>
      <c r="E12" s="586" t="inlineStr">
        <is>
          <t>Perfis tubulares de alumínio estrutural nos quatro vértices do conjunto</t>
        </is>
      </c>
      <c r="F12" s="553" t="inlineStr">
        <is>
          <t>Paredes corrugadas de polietileno de alta densidade (PEAD) com reforço alveolar colmeia</t>
        </is>
      </c>
      <c r="G12" s="553" t="inlineStr">
        <is>
          <t>Cantoneiras metálicas estampadas intertraváveis no topo e na base</t>
        </is>
      </c>
      <c r="H12" s="587">
        <f>"P1: "&amp;D12</f>
        <v/>
      </c>
      <c r="I12" s="588">
        <f>"P2: "&amp;E12</f>
        <v/>
      </c>
      <c r="J12" s="558">
        <f>"P3: "&amp;F12</f>
        <v/>
      </c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584">
        <f>'Funções Parciais'!B31</f>
        <v/>
      </c>
      <c r="C13" s="585">
        <f>'Função Global'!G26&amp;" / "&amp;'Função Global'!G21</f>
        <v/>
      </c>
      <c r="D13" s="586" t="inlineStr">
        <is>
          <t>Travas de alavanca sobre-centro tipo engate rápido (toggle clamp) com trava de segurança</t>
        </is>
      </c>
      <c r="E13" s="586" t="inlineStr">
        <is>
          <t>Conexões de encaixe rápido tipo baioneta giratória (1/4 de volta) sem ferramentas</t>
        </is>
      </c>
      <c r="F13" s="553" t="inlineStr">
        <is>
          <t>Pinos de travamento rápido esféricos (ball-lock pins) presos por cabo de retenção</t>
        </is>
      </c>
      <c r="G13" s="553" t="inlineStr">
        <is>
          <t>Encaixes macho-fêmea de pressão elástica (snap-fit) desarmáveis com a mão</t>
        </is>
      </c>
      <c r="H13" s="587">
        <f>"P1: "&amp;D13</f>
        <v/>
      </c>
      <c r="I13" s="588">
        <f>"P2: "&amp;E13</f>
        <v/>
      </c>
      <c r="J13" s="558">
        <f>"P3: "&amp;F13</f>
        <v/>
      </c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584">
        <f>'Funções Parciais'!B29</f>
        <v/>
      </c>
      <c r="C14" s="585">
        <f>'Função Global'!G25</f>
        <v/>
      </c>
      <c r="D14" s="586" t="inlineStr">
        <is>
          <t>Placa de aço inox com gravação profunda a laser de QR Code e código alfanumérico serial</t>
        </is>
      </c>
      <c r="E14" s="586" t="inlineStr">
        <is>
          <t>Tag RFID passiva embutida por injeção na carcaça do chassi permanente (à prova d'água)</t>
        </is>
      </c>
      <c r="F14" s="553" t="inlineStr">
        <is>
          <t>Suporte de policarbonato transparente para cartão de código de barras do distribuidor</t>
        </is>
      </c>
      <c r="G14" s="553" t="inlineStr">
        <is>
          <t>Contador mecânico de ciclos de uso com botão protegido contra acionamento involuntário</t>
        </is>
      </c>
      <c r="H14" s="587">
        <f>"P1: "&amp;D14</f>
        <v/>
      </c>
      <c r="I14" s="588">
        <f>"P2: "&amp;E14</f>
        <v/>
      </c>
      <c r="J14" s="558">
        <f>"P3: "&amp;F14</f>
        <v/>
      </c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589" t="inlineStr">
        <is>
          <t>Síntese das Concepções Geradas a partir da Matriz Morfológica:</t>
        </is>
      </c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590" t="inlineStr">
        <is>
          <t>Concepção 1 (Leveza e Custo Mínimo): Berço Alveolar de PP com Calços EPP, Cintas Catraca, Visor de Policarbonato e Indicador ShockWatch.</t>
        </is>
      </c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591" t="inlineStr">
        <is>
          <t>Concepção 2 (Robustez e Automação): Casca Telescópica com Perfis de Alumínio, Fechos Baioneta, Janela Basculante e Sensor Digital NFC.</t>
        </is>
      </c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592" t="inlineStr">
        <is>
          <t>Concepção 3 (Ergonomia e Mobilidade no Canteiro): Estrutura com Rodízios PU Escamoteáveis, Molas Elastômero, Lacre Frágil 35 g e Pinos Ball-Lock.</t>
        </is>
      </c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593" t="inlineStr">
        <is>
          <t>Nota: A combinação dos princípios de solução define os conceitos físicos que serão modelados e avaliados na aba Concepções e na Matriz Pugh das Concepções.</t>
        </is>
      </c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mergeCells count="1">
    <mergeCell ref="B2:J2"/>
  </mergeCells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3" customWidth="1" style="496" min="1" max="1"/>
    <col width="8" customWidth="1" style="496" min="2" max="2"/>
    <col width="28" customWidth="1" style="496" min="3" max="3"/>
    <col width="14" customWidth="1" style="496" min="4" max="4"/>
    <col width="8" customWidth="1" style="496" min="5" max="5"/>
    <col width="28" customWidth="1" style="496" min="6" max="6"/>
    <col width="26" customWidth="1" style="496" min="7" max="7"/>
    <col width="26" customWidth="1" style="496" min="8" max="8"/>
    <col width="26" customWidth="1" style="496" min="9" max="9"/>
    <col width="22" customWidth="1" style="496" min="10" max="10"/>
    <col width="40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549" t="inlineStr">
        <is>
          <t>Resolução de Contradições Técnicas pelo Método TRIZ (Altshuller)</t>
        </is>
      </c>
      <c r="C2" s="521" t="n"/>
      <c r="D2" s="521" t="n"/>
      <c r="E2" s="521" t="n"/>
      <c r="F2" s="521" t="n"/>
      <c r="G2" s="521" t="n"/>
      <c r="H2" s="521" t="n"/>
      <c r="I2" s="521" t="n"/>
      <c r="J2" s="521" t="n"/>
      <c r="K2" s="520" t="n"/>
      <c r="L2" s="9" t="n"/>
      <c r="M2" s="9" t="n"/>
    </row>
    <row r="3" ht="15.75" customHeight="1" s="496">
      <c r="B3" s="551" t="inlineStr">
        <is>
          <t>ID (1)</t>
        </is>
      </c>
      <c r="C3" s="551" t="inlineStr">
        <is>
          <t>Requisito de Projeto (1)</t>
        </is>
      </c>
      <c r="D3" s="551" t="inlineStr">
        <is>
          <t>Correlação</t>
        </is>
      </c>
      <c r="E3" s="551" t="inlineStr">
        <is>
          <t>ID (2)</t>
        </is>
      </c>
      <c r="F3" s="551" t="inlineStr">
        <is>
          <t>Requisito de Projeto (2)</t>
        </is>
      </c>
      <c r="G3" s="551" t="inlineStr">
        <is>
          <t>Parâmetro que Melhora
(Altshuller)</t>
        </is>
      </c>
      <c r="H3" s="551" t="inlineStr">
        <is>
          <t>Parâmetro que Piora
(Altshuller)</t>
        </is>
      </c>
      <c r="I3" s="551" t="inlineStr">
        <is>
          <t>Princípios Indicados
(Matriz TRIZ)</t>
        </is>
      </c>
      <c r="J3" s="551" t="inlineStr">
        <is>
          <t>Princípio Adotado</t>
        </is>
      </c>
      <c r="K3" s="551" t="inlineStr">
        <is>
          <t>Aplicação e Solução Proposta no Projeto</t>
        </is>
      </c>
      <c r="L3" s="9" t="n"/>
      <c r="M3" s="9" t="n"/>
    </row>
    <row r="4" ht="15.75" customHeight="1" s="496">
      <c r="B4" s="563">
        <f>'Requisito de Projeto'!C3</f>
        <v/>
      </c>
      <c r="C4" s="553">
        <f>'Requisito de Projeto'!B3</f>
        <v/>
      </c>
      <c r="D4" s="573" t="inlineStr">
        <is>
          <t>−− (Forte Conflito)</t>
        </is>
      </c>
      <c r="E4" s="563">
        <f>'Requisito de Projeto'!C9</f>
        <v/>
      </c>
      <c r="F4" s="553">
        <f>'Requisito de Projeto'!B9</f>
        <v/>
      </c>
      <c r="G4" s="553" t="inlineStr">
        <is>
          <t>#14 Resistência / #11 Tensão e impacto (atenuar aceleração de choque na cerâmica)</t>
        </is>
      </c>
      <c r="H4" s="553" t="inlineStr">
        <is>
          <t>#35 Adaptabilidade / #8 Volume de objeto estático (ajuste a diferentes louças)</t>
        </is>
      </c>
      <c r="I4" s="553" t="inlineStr">
        <is>
          <t>P1 (Segmentação), P15 (Dinamicidade), P35 (Mudança de parâmetros), P6 (Universalidade)</t>
        </is>
      </c>
      <c r="J4" s="563" t="inlineStr">
        <is>
          <t>P1 (Segmentação) e P15 (Dinamicidade)</t>
        </is>
      </c>
      <c r="K4" s="553" t="inlineStr">
        <is>
          <t>Berço de acondicionamento telescópico segmentado com calços móveis de posicionamento variável. A faixa dimensional de diferentes modelos é absorvida pela modularidade dos calços, garantindo folga zero e amortecimento estrito junto à peça.</t>
        </is>
      </c>
      <c r="L4" s="9" t="n"/>
      <c r="M4" s="9" t="n"/>
    </row>
    <row r="5" ht="15.75" customHeight="1" s="496">
      <c r="B5" s="563">
        <f>'Requisito de Projeto'!C6</f>
        <v/>
      </c>
      <c r="C5" s="553">
        <f>'Requisito de Projeto'!B6</f>
        <v/>
      </c>
      <c r="D5" s="573" t="inlineStr">
        <is>
          <t>−− (Forte Conflito)</t>
        </is>
      </c>
      <c r="E5" s="563">
        <f>'Requisito de Projeto'!C8</f>
        <v/>
      </c>
      <c r="F5" s="553">
        <f>'Requisito de Projeto'!B8</f>
        <v/>
      </c>
      <c r="G5" s="553" t="inlineStr">
        <is>
          <t>#27 Confiabilidade / #32 Facilidade de medição (conferência visual sem abrir)</t>
        </is>
      </c>
      <c r="H5" s="553" t="inlineStr">
        <is>
          <t>#31 Fatores nocivos gerados pelo objeto (escape de estilhaços cortantes em caso de quebra)</t>
        </is>
      </c>
      <c r="I5" s="553" t="inlineStr">
        <is>
          <t>P32 (Mudança de propriedades ópticas), P24 (Intermediário), P19 (Ação periódica / Sensor)</t>
        </is>
      </c>
      <c r="J5" s="563" t="inlineStr">
        <is>
          <t>P32 (Propriedades Ópticas) e P24 (Intermediário)</t>
        </is>
      </c>
      <c r="K5" s="553" t="inlineStr">
        <is>
          <t>Substituição de aberturas vazadas por visores de policarbonato transparente de alta resistência ao impacto acoplados a uma vedação labirinto com guarnição elástica. O visor permite ver o interior enquanto retém fisicamente os fragmentos cerâmicos cortantes.</t>
        </is>
      </c>
      <c r="L5" s="9" t="n"/>
      <c r="M5" s="9" t="n"/>
    </row>
    <row r="6" ht="15.75" customHeight="1" s="496">
      <c r="B6" s="563">
        <f>'Requisito de Projeto'!C5</f>
        <v/>
      </c>
      <c r="C6" s="553">
        <f>'Requisito de Projeto'!B5</f>
        <v/>
      </c>
      <c r="D6" s="573" t="inlineStr">
        <is>
          <t>−− (Forte Conflito)</t>
        </is>
      </c>
      <c r="E6" s="563">
        <f>'Requisito de Projeto'!C17</f>
        <v/>
      </c>
      <c r="F6" s="553">
        <f>'Requisito de Projeto'!B17</f>
        <v/>
      </c>
      <c r="G6" s="553" t="inlineStr">
        <is>
          <t>#1 Peso de objeto móvel / #19 Uso de energia (reduzir esforço de movimentação)</t>
        </is>
      </c>
      <c r="H6" s="553" t="inlineStr">
        <is>
          <t>#34 Facilidade de reparo / #39 Produtividade (tempo de limpeza e recondicionamento)</t>
        </is>
      </c>
      <c r="I6" s="553" t="inlineStr">
        <is>
          <t>P1 (Segmentação), P25 (Auto-serviço), P28 (Substituição de sistema mecânico), P2 (Separação)</t>
        </is>
      </c>
      <c r="J6" s="563" t="inlineStr">
        <is>
          <t>P1 (Segmentação) e P28 (Engates Rápidos)</t>
        </is>
      </c>
      <c r="K6" s="553" t="inlineStr">
        <is>
          <t>Estrutura polimérica alveolar leve com interfaces de engate rápido tipo presilha sem parafusos. Peças de desgaste (sapatas e travas) são modulares e substituíveis em segundos, mantendo superfícies lisas laváveis com jato d'água.</t>
        </is>
      </c>
      <c r="L6" s="122" t="n"/>
      <c r="M6" s="9" t="n"/>
    </row>
    <row r="7" ht="15.75" customHeight="1" s="496">
      <c r="B7" s="563">
        <f>'Requisito de Projeto'!C9</f>
        <v/>
      </c>
      <c r="C7" s="553">
        <f>'Requisito de Projeto'!B9</f>
        <v/>
      </c>
      <c r="D7" s="573" t="inlineStr">
        <is>
          <t>−− (Forte Conflito)</t>
        </is>
      </c>
      <c r="E7" s="563">
        <f>'Requisito de Projeto'!C17</f>
        <v/>
      </c>
      <c r="F7" s="553">
        <f>'Requisito de Projeto'!B17</f>
        <v/>
      </c>
      <c r="G7" s="553" t="inlineStr">
        <is>
          <t>#35 Adaptabilidade / Versatilidade (acomodar modelos sem troca de partes)</t>
        </is>
      </c>
      <c r="H7" s="553" t="inlineStr">
        <is>
          <t>#34 Facilidade de reparo e manutenção / #36 Complexidade do dispositivo</t>
        </is>
      </c>
      <c r="I7" s="553" t="inlineStr">
        <is>
          <t>P15 (Dinamicidade), P10 (Ação prévia), P13 (Inversão), P7 (Encaixe concêntrico)</t>
        </is>
      </c>
      <c r="J7" s="563" t="inlineStr">
        <is>
          <t>P15 (Dinamicidade) e P10 (Ação Prévia)</t>
        </is>
      </c>
      <c r="K7" s="553" t="inlineStr">
        <is>
          <t>Ajuste dimensional baseado em trilhos de cremalheira com dentes largos auto-drenantes, acionados por travamento manual em 3 posições padronizadas para as famílias de bacias do mercado, evitando roscas que acumulam areia de obra.</t>
        </is>
      </c>
      <c r="L7" s="9" t="n"/>
      <c r="M7" s="9" t="n"/>
    </row>
    <row r="8" ht="15.75" customHeight="1" s="496">
      <c r="B8" s="563">
        <f>'Requisito de Projeto'!C8</f>
        <v/>
      </c>
      <c r="C8" s="553">
        <f>'Requisito de Projeto'!B8</f>
        <v/>
      </c>
      <c r="D8" s="552" t="inlineStr">
        <is>
          <t>− (Conflito Simples)</t>
        </is>
      </c>
      <c r="E8" s="563">
        <f>'Requisito de Projeto'!C17</f>
        <v/>
      </c>
      <c r="F8" s="553">
        <f>'Requisito de Projeto'!B17</f>
        <v/>
      </c>
      <c r="G8" s="553" t="inlineStr">
        <is>
          <t>#31 Fatores nocivos gerados pelo objeto (retenção de estilhaços)</t>
        </is>
      </c>
      <c r="H8" s="553" t="inlineStr">
        <is>
          <t>#34 Facilidade de reparo e manutenção (limpeza interna)</t>
        </is>
      </c>
      <c r="I8" s="553" t="inlineStr">
        <is>
          <t>P25 (Auto-serviço), P34 (Descarte e regeneração de partes)</t>
        </is>
      </c>
      <c r="J8" s="594" t="inlineStr">
        <is>
          <t>P34 (Partes Descartáveis) e P25 (Auto-serviço)</t>
        </is>
      </c>
      <c r="K8" s="553" t="inlineStr">
        <is>
          <t>Bandeja de fundo estanque com forro liso antiaderente removível de baixo custo, permitindo esvaziar os cacos e lavar a estrutura sem ranhuras de retenção.</t>
        </is>
      </c>
      <c r="L8" s="9" t="n"/>
      <c r="M8" s="9" t="n"/>
    </row>
    <row r="9" ht="15.75" customHeight="1" s="496">
      <c r="B9" s="563">
        <f>'Requisito de Projeto'!C11</f>
        <v/>
      </c>
      <c r="C9" s="553">
        <f>'Requisito de Projeto'!B11</f>
        <v/>
      </c>
      <c r="D9" s="552" t="inlineStr">
        <is>
          <t>− (Conflito Simples)</t>
        </is>
      </c>
      <c r="E9" s="563">
        <f>'Requisito de Projeto'!C19</f>
        <v/>
      </c>
      <c r="F9" s="553">
        <f>'Requisito de Projeto'!B19</f>
        <v/>
      </c>
      <c r="G9" s="553" t="inlineStr">
        <is>
          <t>#13 Estabilidade da composição do objeto (ângulo de tombamento &gt;= 40°)</t>
        </is>
      </c>
      <c r="H9" s="553" t="inlineStr">
        <is>
          <t>#33 Facilidade de operação (tempo de desmontagem rápida &lt;= 120 s)</t>
        </is>
      </c>
      <c r="I9" s="553" t="inlineStr">
        <is>
          <t>P15 (Dinamicidade), P28 (Substituição de sistema mecânico)</t>
        </is>
      </c>
      <c r="J9" s="563" t="inlineStr">
        <is>
          <t>P15 (Dinamicidade) e P28 (Travas Rápidas)</t>
        </is>
      </c>
      <c r="K9" s="553" t="inlineStr">
        <is>
          <t>Travas rápidas de alavanca sobre-centro combinadas com base estrutural alargada e sapatas perimétricas de perfil rebaixado, garantindo alta estabilidade sem buchas rosqueadas lentas.</t>
        </is>
      </c>
      <c r="L9" s="122" t="n"/>
      <c r="M9" s="9" t="n"/>
    </row>
    <row r="10" ht="15.75" customHeight="1" s="496">
      <c r="B10" s="563">
        <f>'Requisito de Projeto'!C14</f>
        <v/>
      </c>
      <c r="C10" s="553">
        <f>'Requisito de Projeto'!B14</f>
        <v/>
      </c>
      <c r="D10" s="552" t="inlineStr">
        <is>
          <t>− (Conflito Simples)</t>
        </is>
      </c>
      <c r="E10" s="563">
        <f>'Requisito de Projeto'!C22</f>
        <v/>
      </c>
      <c r="F10" s="553">
        <f>'Requisito de Projeto'!B22</f>
        <v/>
      </c>
      <c r="G10" s="553" t="inlineStr">
        <is>
          <t>#27 Confiabilidade e repetibilidade do pico de aceleração</t>
        </is>
      </c>
      <c r="H10" s="553" t="inlineStr">
        <is>
          <t>#36 Complexidade do dispositivo (módulos independentes)</t>
        </is>
      </c>
      <c r="I10" s="553" t="inlineStr">
        <is>
          <t>P10 (Ação prévia), P1 (Segmentação)</t>
        </is>
      </c>
      <c r="J10" s="563" t="inlineStr">
        <is>
          <t>P10 (Ação Prévia / Poka-Yoke)</t>
        </is>
      </c>
      <c r="K10" s="553" t="inlineStr">
        <is>
          <t>Encaixes modulares com batentes rígidos indexados geometricamente (poka-yoke assimétrico), assegurando que o alinhamento e a pré-carga elástica sejam idênticos em qualquer ciclo de remontagem.</t>
        </is>
      </c>
      <c r="L10" s="9" t="n"/>
      <c r="M10" s="9" t="n"/>
    </row>
    <row r="11" ht="15.75" customHeight="1" s="496">
      <c r="B11" s="563">
        <f>'Requisito de Projeto'!C8</f>
        <v/>
      </c>
      <c r="C11" s="553">
        <f>'Requisito de Projeto'!B8</f>
        <v/>
      </c>
      <c r="D11" s="552" t="inlineStr">
        <is>
          <t>− (Conflito Simples)</t>
        </is>
      </c>
      <c r="E11" s="563">
        <f>'Requisito de Projeto'!C22</f>
        <v/>
      </c>
      <c r="F11" s="553">
        <f>'Requisito de Projeto'!B22</f>
        <v/>
      </c>
      <c r="G11" s="553" t="inlineStr">
        <is>
          <t>#31 Fatores nocivos gerados pelo objeto (retenção de fragmentos)</t>
        </is>
      </c>
      <c r="H11" s="553" t="inlineStr">
        <is>
          <t>#36 Complexidade do dispositivo (interfaces modulares)</t>
        </is>
      </c>
      <c r="I11" s="553" t="inlineStr">
        <is>
          <t>P39 (Atmosfera inerte / Vedação), P7 (Sobreposição)</t>
        </is>
      </c>
      <c r="J11" s="563" t="inlineStr">
        <is>
          <t>P7 (Sobreposição de Bordas em Labirinto)</t>
        </is>
      </c>
      <c r="K11" s="553" t="inlineStr">
        <is>
          <t>Interfaces de união entre módulos projetadas com juntas de sobreposição em degrau (labirinto), impedindo rotas em linha reta para a ejeção de cacos cortantes sob vibração.</t>
        </is>
      </c>
      <c r="L11" s="9" t="n"/>
      <c r="M11" s="9" t="n"/>
    </row>
    <row r="12" ht="15.75" customHeight="1" s="496">
      <c r="B12" s="563">
        <f>'Requisito de Projeto'!C11</f>
        <v/>
      </c>
      <c r="C12" s="553">
        <f>'Requisito de Projeto'!B11</f>
        <v/>
      </c>
      <c r="D12" s="552" t="inlineStr">
        <is>
          <t>− (Conflito Simples)</t>
        </is>
      </c>
      <c r="E12" s="563">
        <f>'Requisito de Projeto'!C22</f>
        <v/>
      </c>
      <c r="F12" s="553">
        <f>'Requisito de Projeto'!B22</f>
        <v/>
      </c>
      <c r="G12" s="553" t="inlineStr">
        <is>
          <t>#13 Estabilidade ao tombamento</t>
        </is>
      </c>
      <c r="H12" s="553" t="inlineStr">
        <is>
          <t>#36 Complexidade do dispositivo (rigidez de juntas modulares)</t>
        </is>
      </c>
      <c r="I12" s="553" t="inlineStr">
        <is>
          <t>P8 (Contra-peso), P40 (Materiais compostos)</t>
        </is>
      </c>
      <c r="J12" s="563" t="inlineStr">
        <is>
          <t>P8 (Centro de Gravidade Rebaixado)</t>
        </is>
      </c>
      <c r="K12" s="553" t="inlineStr">
        <is>
          <t>Concentração da maior massa estrutural e sapatas na base fixa do chassi, enquanto os módulos laterais e superiores são confeccionados em polímeros celulares leves, baixando o centro de gravidade total.</t>
        </is>
      </c>
      <c r="L12" s="9" t="n"/>
      <c r="M12" s="9" t="n"/>
    </row>
    <row r="13" ht="15.75" customHeight="1" s="496">
      <c r="B13" s="563">
        <f>'Requisito de Projeto'!C22</f>
        <v/>
      </c>
      <c r="C13" s="553">
        <f>'Requisito de Projeto'!B22</f>
        <v/>
      </c>
      <c r="D13" s="552" t="inlineStr">
        <is>
          <t>− (Conflito Simples)</t>
        </is>
      </c>
      <c r="E13" s="563">
        <f>'Requisito de Projeto'!C23</f>
        <v/>
      </c>
      <c r="F13" s="553">
        <f>'Requisito de Projeto'!B23</f>
        <v/>
      </c>
      <c r="G13" s="553" t="inlineStr">
        <is>
          <t>#36 Complexidade do dispositivo (módulos trocáveis)</t>
        </is>
      </c>
      <c r="H13" s="553" t="inlineStr">
        <is>
          <t>#27 Confiabilidade e rastreabilidade (identificador da unidade)</t>
        </is>
      </c>
      <c r="I13" s="553" t="inlineStr">
        <is>
          <t>P2 (Separação / Extração), P5 (Fusão)</t>
        </is>
      </c>
      <c r="J13" s="563" t="inlineStr">
        <is>
          <t>P2 (Fixação no Componente Permanente)</t>
        </is>
      </c>
      <c r="K13" s="553" t="inlineStr">
        <is>
          <t>Identificador serial único (tag RFID passiva e gravação a laser) fixado permanentemente na espinha dorsal estrutural do berço (chassi), que nunca é descartado nas trocas de módulos de desgaste.</t>
        </is>
      </c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579" t="inlineStr">
        <is>
          <t>Notas e fundamentação TRIZ:</t>
        </is>
      </c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580" t="inlineStr">
        <is>
          <t>1. Matriz baseada nos 39 Parâmetros de Engenharia e 40 Princípios Inventivos de Genrich Altshuller (1984), conforme metodologia de Back et al. (2008).</t>
        </is>
      </c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580" t="inlineStr">
        <is>
          <t>2. As contradições foram mapeadas diretamente do telhado do QFD (Matriz de Correlação). Os conflitos fortes (--) foram superados sem concessão na restrição de maior importância técnica.</t>
        </is>
      </c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mergeCells count="1">
    <mergeCell ref="B2:K2"/>
  </mergeCells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2026-10-14T00:06:12Z</dcterms:modified>
</cp:coreProperties>
</file>