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حلا\Desktop\"/>
    </mc:Choice>
  </mc:AlternateContent>
  <bookViews>
    <workbookView xWindow="0" yWindow="0" windowWidth="15600" windowHeight="9630"/>
  </bookViews>
  <sheets>
    <sheet name="Org" sheetId="1" r:id="rId1"/>
  </sheets>
  <externalReferences>
    <externalReference r:id="rId2"/>
  </externalReferences>
  <definedNames>
    <definedName name="Beg_Bal">#REF!</definedName>
    <definedName name="Cum_Int">#REF!</definedName>
    <definedName name="Data">#REF!</definedName>
    <definedName name="End_Bal">#REF!</definedName>
    <definedName name="Extra_Pay">#REF!</definedName>
    <definedName name="Full_Print">#REF!</definedName>
    <definedName name="Header_Row">ROW(#REF!)</definedName>
    <definedName name="Int">#REF!</definedName>
    <definedName name="Interest_Rate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myrange">[1]New!$AJ$11:$BS$62,[1]New!$C$11:$AE$11,[1]New!$C$33:$AE$33,[1]New!$B$13:$E$31,[1]New!$R$13:$U$31,[1]New!$N$25,[1]New!$AG$25,[1]New!$M$27,[1]New!$M$31,[1]New!$O$29,[1]New!$AC$27,[1]New!$AD$31,[1]New!$AG$29,[1]New!$B$35:$E$37,[1]New!$R$35:$U$37,[1]New!$M$37,[1]New!$AD$37,[1]New!$O$35,[1]New!$W$35,[1]New!$B$39:$AG$39,[1]New!$B$41:$E$43,[1]New!$R$41:$U$43,[1]New!$B$47:$AG$47,[1]New!$B$49,[1]New!$B$51,[1]New!$R$49,[1]New!$R$51</definedName>
    <definedName name="Num_Pmt_Per_Year">#REF!</definedName>
    <definedName name="Number_of_Payments">MATCH(0.01,End_Bal,-1)+1</definedName>
    <definedName name="Pay_Date">#REF!</definedName>
    <definedName name="Pay_Num">#REF!</definedName>
    <definedName name="Payment_Date">DATE(YEAR(Loan_Start),MONTH(Loan_Start)+Payment_Number,DAY(Loan_Start))</definedName>
    <definedName name="Princ">#REF!</definedName>
    <definedName name="Print_Area_Reset">OFFSET(Full_Print,0,0,Last_Row)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Total_Interest">#REF!</definedName>
    <definedName name="Total_Pay">#REF!</definedName>
    <definedName name="Total_Payment">Scheduled_Payment+Extra_Payment</definedName>
    <definedName name="Values_Entered">IF(Loan_Amount*Interest_Rate*Loan_Years*Loan_Start&gt;0,1,0)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B37" i="1"/>
  <c r="B36" i="1"/>
  <c r="B35" i="1"/>
  <c r="B34" i="1"/>
  <c r="B31" i="1"/>
  <c r="D31" i="1" s="1"/>
  <c r="F31" i="1" s="1"/>
  <c r="B30" i="1"/>
  <c r="D30" i="1" s="1"/>
  <c r="F30" i="1" s="1"/>
  <c r="B29" i="1"/>
  <c r="B28" i="1"/>
  <c r="B27" i="1"/>
  <c r="C25" i="1"/>
  <c r="B19" i="1"/>
  <c r="B18" i="1"/>
  <c r="B17" i="1"/>
  <c r="B16" i="1"/>
  <c r="D13" i="1"/>
  <c r="D12" i="1"/>
  <c r="F10" i="1"/>
  <c r="D9" i="1"/>
  <c r="B15" i="1"/>
  <c r="D1" i="1"/>
  <c r="Q1" i="1" s="1"/>
  <c r="R1" i="1" s="1"/>
  <c r="D26" i="1" s="1"/>
  <c r="D29" i="1" l="1"/>
  <c r="F29" i="1" s="1"/>
  <c r="D27" i="1"/>
  <c r="F27" i="1" s="1"/>
  <c r="F9" i="1"/>
  <c r="D28" i="1"/>
  <c r="F28" i="1" s="1"/>
  <c r="C22" i="1" l="1"/>
  <c r="C23" i="1" s="1"/>
  <c r="G2" i="1" s="1"/>
  <c r="F2" i="1" s="1"/>
  <c r="D2" i="1" s="1"/>
  <c r="C4" i="1" s="1"/>
  <c r="C24" i="1" l="1"/>
</calcChain>
</file>

<file path=xl/sharedStrings.xml><?xml version="1.0" encoding="utf-8"?>
<sst xmlns="http://schemas.openxmlformats.org/spreadsheetml/2006/main" count="45" uniqueCount="36">
  <si>
    <t>التمويل العقاري Top-Up</t>
  </si>
  <si>
    <t xml:space="preserve">بيانات العميل للتمويل العقاري </t>
  </si>
  <si>
    <t>راتب العميل الإجمالي</t>
  </si>
  <si>
    <t>الدعم في حالة الراتب اقل من 14 الف</t>
  </si>
  <si>
    <t>نسبة هامش الربح</t>
  </si>
  <si>
    <t>مدة التمويل المطلوبة (شهر)</t>
  </si>
  <si>
    <t>نسبة الإستقطاع للتمويل العقاري</t>
  </si>
  <si>
    <t xml:space="preserve">هذا اللون يتم تغيير المعلومات فيه </t>
  </si>
  <si>
    <t>نسبة الإستقطاع للتمويل العقاري الفترة الثانية</t>
  </si>
  <si>
    <t>إلتزامات العميل الحالية</t>
  </si>
  <si>
    <t>قمية الإلتزام الشهري</t>
  </si>
  <si>
    <t>مدة الإلتزام (شهر)</t>
  </si>
  <si>
    <t xml:space="preserve">المبلغ الإجمالي </t>
  </si>
  <si>
    <t xml:space="preserve">النسبة </t>
  </si>
  <si>
    <t>التمويل الشخصي</t>
  </si>
  <si>
    <t>إلتزام العميل الحالي 1</t>
  </si>
  <si>
    <t>إلتزام العميل الحالي 2</t>
  </si>
  <si>
    <t>إلتزام العميل الحالي 3</t>
  </si>
  <si>
    <t>إلتزام العميل الحالي 4</t>
  </si>
  <si>
    <t>إلتزام العميل الحالي 5</t>
  </si>
  <si>
    <t xml:space="preserve">مجموع إلتزامات العميل للفترة 1 </t>
  </si>
  <si>
    <t>مجموع إلتزامات العميل للفترة 2</t>
  </si>
  <si>
    <t>مجموع إلتزامات العميل للفترة 3</t>
  </si>
  <si>
    <t>مجموع إلتزامات العميل للفترة 4</t>
  </si>
  <si>
    <t>مجموع إلتزامات العميل للفترة 5</t>
  </si>
  <si>
    <t xml:space="preserve">إجمالي التمويل </t>
  </si>
  <si>
    <t>صافي مبلغ التمويل</t>
  </si>
  <si>
    <t>إجمالي الربح</t>
  </si>
  <si>
    <t>مدة التمويل (سنة)</t>
  </si>
  <si>
    <t>DENOM</t>
  </si>
  <si>
    <t xml:space="preserve">القسط العقاري للفترة 1 </t>
  </si>
  <si>
    <t>شهر</t>
  </si>
  <si>
    <t>القسط العقاري للفترة 2</t>
  </si>
  <si>
    <t>القسط العقاري للفترة 3</t>
  </si>
  <si>
    <t>القسط العقاري للفترة 4</t>
  </si>
  <si>
    <t>القسط العقاري للفترة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</si>
</sst>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SAR]\ #,##0.00_-"/>
    <numFmt numFmtId="165" formatCode="[$SAR]\ #,##0.00_);\([$SAR]\ #,##0.00\)"/>
    <numFmt numFmtId="166" formatCode="_(* #,##0.00_);_(* \(#,##0.00\);_(* &quot;-&quot;??_);_(@_)"/>
    <numFmt numFmtId="167" formatCode="[$SAR]\ #,##0.00"/>
  </numFmts>
  <fonts count="25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24"/>
      <color theme="7" tint="-0.249977111117893"/>
      <name val="Frutiger LT Arabic 45 Light"/>
      <family val="2"/>
    </font>
    <font>
      <sz val="11"/>
      <color theme="0"/>
      <name val="Arial"/>
      <family val="2"/>
      <scheme val="minor"/>
    </font>
    <font>
      <b/>
      <sz val="24"/>
      <color theme="7" tint="-0.249977111117893"/>
      <name val="Frutiger LT Arabic 45 Light"/>
      <family val="2"/>
    </font>
    <font>
      <sz val="16"/>
      <color theme="1"/>
      <name val="Frutiger LT Arabic 45 Light"/>
      <family val="2"/>
    </font>
    <font>
      <b/>
      <sz val="18"/>
      <color rgb="FF00B0F0"/>
      <name val="Frutiger LT Arabic 45 Light"/>
      <family val="2"/>
    </font>
    <font>
      <b/>
      <sz val="22"/>
      <color theme="1"/>
      <name val="Frutiger LT Arabic 45 Light"/>
      <charset val="178"/>
    </font>
    <font>
      <b/>
      <sz val="22"/>
      <color theme="9" tint="-0.249977111117893"/>
      <name val="Frutiger LT Arabic 45 Light"/>
      <family val="2"/>
    </font>
    <font>
      <b/>
      <sz val="18"/>
      <color rgb="FF00B0F0"/>
      <name val="Frutiger LT Arabic 45 Light"/>
      <charset val="178"/>
    </font>
    <font>
      <b/>
      <sz val="20"/>
      <color theme="6" tint="0.79998168889431442"/>
      <name val="Frutiger LT Arabic 45 Light"/>
      <charset val="178"/>
    </font>
    <font>
      <b/>
      <sz val="16"/>
      <color rgb="FF00B0F0"/>
      <name val="Frutiger LT Arabic 45 Light"/>
      <family val="2"/>
    </font>
    <font>
      <b/>
      <sz val="16"/>
      <color theme="0"/>
      <name val="Frutiger LT Arabic 45 Light"/>
      <family val="2"/>
    </font>
    <font>
      <b/>
      <sz val="18"/>
      <color theme="0"/>
      <name val="Frutiger LT Arabic 45 Light"/>
      <family val="2"/>
    </font>
    <font>
      <b/>
      <sz val="16"/>
      <name val="Frutiger LT Arabic 45 Light"/>
      <charset val="178"/>
    </font>
    <font>
      <b/>
      <sz val="18"/>
      <name val="Frutiger LT Arabic 45 Light"/>
      <charset val="178"/>
    </font>
    <font>
      <sz val="18"/>
      <color theme="1"/>
      <name val="Arial"/>
      <family val="2"/>
      <scheme val="minor"/>
    </font>
    <font>
      <sz val="16"/>
      <color theme="0" tint="-4.9989318521683403E-2"/>
      <name val="Frutiger LT Arabic 45 Light"/>
      <family val="2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22"/>
      <color theme="1"/>
      <name val="Frutiger LT Arabic 45 Light"/>
      <family val="2"/>
    </font>
    <font>
      <b/>
      <sz val="22"/>
      <name val="Frutiger LT Arabic 45 Light"/>
      <family val="2"/>
    </font>
    <font>
      <sz val="18"/>
      <color theme="0"/>
      <name val="Arial"/>
      <family val="2"/>
      <scheme val="minor"/>
    </font>
    <font>
      <b/>
      <sz val="18"/>
      <color theme="9" tint="-0.249977111117893"/>
      <name val="Frutiger LT Arabic 45 Light"/>
      <charset val="178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0C0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3" borderId="1" applyNumberFormat="0" applyAlignment="0" applyProtection="0"/>
    <xf numFmtId="0" fontId="20" fillId="2" borderId="0" applyNumberFormat="0" applyBorder="0" applyAlignment="0" applyProtection="0"/>
  </cellStyleXfs>
  <cellXfs count="87">
    <xf numFmtId="0" fontId="0" fillId="0" borderId="0" xfId="0"/>
    <xf numFmtId="0" fontId="2" fillId="4" borderId="2" xfId="1" applyFont="1" applyFill="1" applyBorder="1" applyAlignment="1" applyProtection="1">
      <alignment horizontal="right" vertical="center" indent="68"/>
      <protection locked="0"/>
    </xf>
    <xf numFmtId="0" fontId="2" fillId="5" borderId="3" xfId="1" applyFont="1" applyFill="1" applyBorder="1" applyAlignment="1" applyProtection="1">
      <alignment horizontal="right" vertical="center"/>
      <protection locked="0"/>
    </xf>
    <xf numFmtId="0" fontId="2" fillId="5" borderId="3" xfId="1" applyFont="1" applyFill="1" applyBorder="1" applyAlignment="1" applyProtection="1">
      <alignment vertical="center"/>
      <protection locked="0"/>
    </xf>
    <xf numFmtId="14" fontId="2" fillId="5" borderId="3" xfId="1" applyNumberFormat="1" applyFont="1" applyFill="1" applyBorder="1" applyAlignment="1" applyProtection="1">
      <alignment vertical="center"/>
      <protection locked="0"/>
    </xf>
    <xf numFmtId="0" fontId="2" fillId="6" borderId="3" xfId="1" applyFont="1" applyFill="1" applyBorder="1" applyAlignment="1" applyProtection="1">
      <alignment horizontal="right" vertical="center" indent="70"/>
      <protection locked="0"/>
    </xf>
    <xf numFmtId="0" fontId="2" fillId="6" borderId="4" xfId="1" applyFont="1" applyFill="1" applyBorder="1" applyAlignment="1" applyProtection="1">
      <alignment horizontal="right" vertical="center" indent="70"/>
      <protection locked="0"/>
    </xf>
    <xf numFmtId="0" fontId="1" fillId="4" borderId="0" xfId="1" applyFont="1" applyFill="1" applyProtection="1">
      <protection locked="0"/>
    </xf>
    <xf numFmtId="0" fontId="3" fillId="4" borderId="0" xfId="1" applyFont="1" applyFill="1" applyProtection="1">
      <protection locked="0"/>
    </xf>
    <xf numFmtId="14" fontId="3" fillId="4" borderId="0" xfId="1" applyNumberFormat="1" applyFont="1" applyFill="1" applyProtection="1">
      <protection locked="0"/>
    </xf>
    <xf numFmtId="2" fontId="3" fillId="4" borderId="0" xfId="1" applyNumberFormat="1" applyFont="1" applyFill="1" applyProtection="1">
      <protection locked="0"/>
    </xf>
    <xf numFmtId="0" fontId="5" fillId="4" borderId="0" xfId="1" applyFont="1" applyFill="1" applyBorder="1" applyAlignment="1" applyProtection="1">
      <alignment horizontal="right"/>
      <protection locked="0"/>
    </xf>
    <xf numFmtId="164" fontId="1" fillId="4" borderId="0" xfId="1" applyNumberFormat="1" applyFont="1" applyFill="1" applyProtection="1">
      <protection locked="0"/>
    </xf>
    <xf numFmtId="165" fontId="1" fillId="4" borderId="0" xfId="1" applyNumberFormat="1" applyFont="1" applyFill="1" applyProtection="1">
      <protection locked="0"/>
    </xf>
    <xf numFmtId="0" fontId="5" fillId="4" borderId="0" xfId="1" applyFont="1" applyFill="1" applyBorder="1" applyProtection="1">
      <protection locked="0"/>
    </xf>
    <xf numFmtId="0" fontId="1" fillId="4" borderId="0" xfId="1" applyFont="1" applyFill="1" applyBorder="1" applyProtection="1">
      <protection locked="0"/>
    </xf>
    <xf numFmtId="0" fontId="5" fillId="7" borderId="5" xfId="1" applyFont="1" applyFill="1" applyBorder="1" applyAlignment="1" applyProtection="1">
      <alignment horizontal="center" vertical="center"/>
    </xf>
    <xf numFmtId="165" fontId="6" fillId="8" borderId="5" xfId="2" applyNumberFormat="1" applyFont="1" applyFill="1" applyBorder="1" applyAlignment="1" applyProtection="1">
      <alignment horizontal="center" vertical="center"/>
      <protection locked="0"/>
    </xf>
    <xf numFmtId="165" fontId="1" fillId="9" borderId="0" xfId="1" applyNumberFormat="1" applyFont="1" applyFill="1" applyProtection="1">
      <protection locked="0"/>
    </xf>
    <xf numFmtId="0" fontId="1" fillId="9" borderId="0" xfId="1" applyFont="1" applyFill="1" applyProtection="1">
      <protection locked="0"/>
    </xf>
    <xf numFmtId="2" fontId="6" fillId="8" borderId="5" xfId="3" applyNumberFormat="1" applyFont="1" applyFill="1" applyBorder="1" applyAlignment="1" applyProtection="1">
      <alignment horizontal="center" vertical="center"/>
      <protection locked="0"/>
    </xf>
    <xf numFmtId="165" fontId="5" fillId="4" borderId="0" xfId="1" applyNumberFormat="1" applyFont="1" applyFill="1" applyBorder="1" applyAlignment="1" applyProtection="1">
      <alignment vertical="center"/>
      <protection locked="0"/>
    </xf>
    <xf numFmtId="0" fontId="6" fillId="8" borderId="5" xfId="1" applyFont="1" applyFill="1" applyBorder="1" applyAlignment="1" applyProtection="1">
      <alignment horizontal="center" vertical="center"/>
      <protection locked="0"/>
    </xf>
    <xf numFmtId="10" fontId="0" fillId="4" borderId="0" xfId="3" applyNumberFormat="1" applyFont="1" applyFill="1" applyProtection="1">
      <protection locked="0"/>
    </xf>
    <xf numFmtId="10" fontId="9" fillId="8" borderId="5" xfId="1" applyNumberFormat="1" applyFont="1" applyFill="1" applyBorder="1" applyAlignment="1" applyProtection="1">
      <alignment horizontal="center" vertical="center"/>
      <protection locked="0"/>
    </xf>
    <xf numFmtId="0" fontId="5" fillId="4" borderId="0" xfId="1" applyFont="1" applyFill="1" applyBorder="1" applyAlignment="1" applyProtection="1">
      <alignment vertical="center"/>
      <protection locked="0"/>
    </xf>
    <xf numFmtId="0" fontId="5" fillId="7" borderId="5" xfId="1" applyFont="1" applyFill="1" applyBorder="1" applyAlignment="1" applyProtection="1">
      <alignment horizontal="center" vertical="center"/>
      <protection locked="0"/>
    </xf>
    <xf numFmtId="0" fontId="11" fillId="4" borderId="0" xfId="1" applyFont="1" applyFill="1" applyBorder="1" applyAlignment="1" applyProtection="1">
      <alignment horizontal="center" vertical="center"/>
      <protection locked="0"/>
    </xf>
    <xf numFmtId="0" fontId="11" fillId="4" borderId="10" xfId="1" applyFont="1" applyFill="1" applyBorder="1" applyAlignment="1" applyProtection="1">
      <alignment horizontal="center" vertical="center"/>
      <protection locked="0"/>
    </xf>
    <xf numFmtId="0" fontId="1" fillId="4" borderId="0" xfId="1" applyFont="1" applyFill="1" applyAlignment="1" applyProtection="1">
      <alignment vertical="center"/>
      <protection locked="0"/>
    </xf>
    <xf numFmtId="165" fontId="1" fillId="4" borderId="0" xfId="1" applyNumberFormat="1" applyFont="1" applyFill="1" applyAlignment="1" applyProtection="1">
      <alignment vertical="center"/>
      <protection locked="0"/>
    </xf>
    <xf numFmtId="0" fontId="1" fillId="4" borderId="0" xfId="1" applyFont="1" applyFill="1" applyBorder="1" applyAlignment="1" applyProtection="1">
      <alignment vertical="center"/>
      <protection locked="0"/>
    </xf>
    <xf numFmtId="167" fontId="11" fillId="8" borderId="5" xfId="1" applyNumberFormat="1" applyFont="1" applyFill="1" applyBorder="1" applyAlignment="1" applyProtection="1">
      <alignment horizontal="center" vertical="center"/>
      <protection locked="0"/>
    </xf>
    <xf numFmtId="0" fontId="11" fillId="8" borderId="5" xfId="1" applyFont="1" applyFill="1" applyBorder="1" applyAlignment="1" applyProtection="1">
      <alignment horizontal="center" vertical="center"/>
      <protection locked="0"/>
    </xf>
    <xf numFmtId="167" fontId="14" fillId="8" borderId="5" xfId="1" applyNumberFormat="1" applyFont="1" applyFill="1" applyBorder="1" applyAlignment="1" applyProtection="1">
      <alignment horizontal="center" vertical="center"/>
    </xf>
    <xf numFmtId="167" fontId="15" fillId="8" borderId="5" xfId="1" applyNumberFormat="1" applyFont="1" applyFill="1" applyBorder="1" applyAlignment="1" applyProtection="1">
      <alignment horizontal="center" vertical="center"/>
    </xf>
    <xf numFmtId="167" fontId="16" fillId="4" borderId="0" xfId="2" applyNumberFormat="1" applyFont="1" applyFill="1" applyProtection="1">
      <protection locked="0"/>
    </xf>
    <xf numFmtId="167" fontId="5" fillId="8" borderId="5" xfId="1" applyNumberFormat="1" applyFont="1" applyFill="1" applyBorder="1" applyAlignment="1" applyProtection="1">
      <alignment horizontal="center" vertical="center"/>
    </xf>
    <xf numFmtId="167" fontId="5" fillId="8" borderId="0" xfId="1" applyNumberFormat="1" applyFont="1" applyFill="1" applyBorder="1" applyAlignment="1" applyProtection="1">
      <alignment horizontal="center" vertical="center"/>
    </xf>
    <xf numFmtId="0" fontId="17" fillId="8" borderId="10" xfId="1" applyNumberFormat="1" applyFont="1" applyFill="1" applyBorder="1" applyAlignment="1" applyProtection="1">
      <alignment horizontal="center" vertical="center"/>
    </xf>
    <xf numFmtId="166" fontId="16" fillId="4" borderId="0" xfId="2" applyFont="1" applyFill="1" applyProtection="1">
      <protection locked="0"/>
    </xf>
    <xf numFmtId="167" fontId="5" fillId="8" borderId="10" xfId="1" applyNumberFormat="1" applyFont="1" applyFill="1" applyBorder="1" applyAlignment="1" applyProtection="1">
      <alignment horizontal="center" vertical="center"/>
    </xf>
    <xf numFmtId="0" fontId="19" fillId="4" borderId="0" xfId="4" applyFont="1" applyFill="1" applyBorder="1" applyAlignment="1" applyProtection="1">
      <alignment horizontal="center" vertical="center"/>
      <protection locked="0"/>
    </xf>
    <xf numFmtId="0" fontId="1" fillId="4" borderId="10" xfId="1" applyFont="1" applyFill="1" applyBorder="1" applyProtection="1">
      <protection locked="0"/>
    </xf>
    <xf numFmtId="167" fontId="5" fillId="8" borderId="5" xfId="1" applyNumberFormat="1" applyFont="1" applyFill="1" applyBorder="1" applyAlignment="1" applyProtection="1">
      <alignment horizontal="center" vertical="center"/>
      <protection locked="0"/>
    </xf>
    <xf numFmtId="167" fontId="1" fillId="4" borderId="0" xfId="1" applyNumberFormat="1" applyFont="1" applyFill="1" applyBorder="1" applyProtection="1">
      <protection locked="0"/>
    </xf>
    <xf numFmtId="167" fontId="1" fillId="4" borderId="0" xfId="1" applyNumberFormat="1" applyFont="1" applyFill="1" applyProtection="1">
      <protection locked="0"/>
    </xf>
    <xf numFmtId="166" fontId="0" fillId="4" borderId="0" xfId="2" applyFont="1" applyFill="1" applyBorder="1" applyProtection="1">
      <protection locked="0"/>
    </xf>
    <xf numFmtId="167" fontId="19" fillId="4" borderId="0" xfId="4" applyNumberFormat="1" applyFont="1" applyFill="1" applyBorder="1" applyAlignment="1" applyProtection="1">
      <alignment horizontal="center" vertical="center"/>
      <protection locked="0"/>
    </xf>
    <xf numFmtId="167" fontId="20" fillId="4" borderId="0" xfId="5" applyNumberFormat="1" applyFont="1" applyFill="1" applyBorder="1" applyAlignment="1" applyProtection="1">
      <alignment horizontal="center" vertical="center"/>
      <protection locked="0"/>
    </xf>
    <xf numFmtId="167" fontId="1" fillId="4" borderId="10" xfId="1" applyNumberFormat="1" applyFont="1" applyFill="1" applyBorder="1" applyProtection="1">
      <protection locked="0"/>
    </xf>
    <xf numFmtId="167" fontId="20" fillId="4" borderId="10" xfId="5" applyNumberFormat="1" applyFont="1" applyFill="1" applyBorder="1" applyAlignment="1" applyProtection="1">
      <alignment horizontal="center" vertical="center"/>
      <protection locked="0"/>
    </xf>
    <xf numFmtId="0" fontId="1" fillId="4" borderId="0" xfId="1" applyFont="1" applyFill="1" applyBorder="1" applyProtection="1"/>
    <xf numFmtId="2" fontId="23" fillId="4" borderId="0" xfId="1" applyNumberFormat="1" applyFont="1" applyFill="1" applyBorder="1" applyProtection="1"/>
    <xf numFmtId="0" fontId="1" fillId="4" borderId="10" xfId="1" applyFont="1" applyFill="1" applyBorder="1" applyProtection="1"/>
    <xf numFmtId="0" fontId="5" fillId="8" borderId="5" xfId="1" applyFont="1" applyFill="1" applyBorder="1" applyAlignment="1" applyProtection="1">
      <alignment horizontal="center" vertical="center"/>
    </xf>
    <xf numFmtId="0" fontId="5" fillId="8" borderId="4" xfId="1" applyFont="1" applyFill="1" applyBorder="1" applyAlignment="1" applyProtection="1">
      <alignment horizontal="center" vertical="center"/>
    </xf>
    <xf numFmtId="167" fontId="17" fillId="8" borderId="5" xfId="1" applyNumberFormat="1" applyFont="1" applyFill="1" applyBorder="1" applyAlignment="1" applyProtection="1">
      <alignment horizontal="center" vertical="center"/>
    </xf>
    <xf numFmtId="0" fontId="16" fillId="4" borderId="0" xfId="1" applyFont="1" applyFill="1" applyBorder="1" applyProtection="1">
      <protection locked="0"/>
    </xf>
    <xf numFmtId="0" fontId="12" fillId="10" borderId="5" xfId="1" applyFont="1" applyFill="1" applyBorder="1" applyAlignment="1" applyProtection="1">
      <alignment horizontal="center" vertical="center"/>
    </xf>
    <xf numFmtId="0" fontId="12" fillId="10" borderId="5" xfId="1" applyFont="1" applyFill="1" applyBorder="1" applyAlignment="1" applyProtection="1">
      <alignment horizontal="center" vertical="center" wrapText="1"/>
    </xf>
    <xf numFmtId="0" fontId="13" fillId="10" borderId="5" xfId="1" applyFont="1" applyFill="1" applyBorder="1" applyAlignment="1" applyProtection="1">
      <alignment horizontal="center" vertical="center"/>
    </xf>
    <xf numFmtId="0" fontId="4" fillId="6" borderId="5" xfId="1" applyFont="1" applyFill="1" applyBorder="1" applyAlignment="1" applyProtection="1">
      <alignment horizontal="center" vertical="center"/>
      <protection locked="0"/>
    </xf>
    <xf numFmtId="0" fontId="7" fillId="7" borderId="6" xfId="1" applyFont="1" applyFill="1" applyBorder="1" applyAlignment="1" applyProtection="1">
      <alignment horizontal="center" vertical="center"/>
    </xf>
    <xf numFmtId="0" fontId="7" fillId="7" borderId="7" xfId="1" applyFont="1" applyFill="1" applyBorder="1" applyAlignment="1" applyProtection="1">
      <alignment horizontal="center" vertical="center"/>
    </xf>
    <xf numFmtId="0" fontId="7" fillId="7" borderId="8" xfId="1" applyFont="1" applyFill="1" applyBorder="1" applyAlignment="1" applyProtection="1">
      <alignment horizontal="center" vertical="center"/>
    </xf>
    <xf numFmtId="167" fontId="8" fillId="8" borderId="9" xfId="1" applyNumberFormat="1" applyFont="1" applyFill="1" applyBorder="1" applyAlignment="1" applyProtection="1">
      <alignment horizontal="center" vertical="center"/>
    </xf>
    <xf numFmtId="167" fontId="8" fillId="8" borderId="0" xfId="1" applyNumberFormat="1" applyFont="1" applyFill="1" applyBorder="1" applyAlignment="1" applyProtection="1">
      <alignment horizontal="center" vertical="center"/>
    </xf>
    <xf numFmtId="167" fontId="8" fillId="8" borderId="10" xfId="1" applyNumberFormat="1" applyFont="1" applyFill="1" applyBorder="1" applyAlignment="1" applyProtection="1">
      <alignment horizontal="center" vertical="center"/>
    </xf>
    <xf numFmtId="167" fontId="8" fillId="8" borderId="11" xfId="1" applyNumberFormat="1" applyFont="1" applyFill="1" applyBorder="1" applyAlignment="1" applyProtection="1">
      <alignment horizontal="center" vertical="center"/>
    </xf>
    <xf numFmtId="167" fontId="8" fillId="8" borderId="12" xfId="1" applyNumberFormat="1" applyFont="1" applyFill="1" applyBorder="1" applyAlignment="1" applyProtection="1">
      <alignment horizontal="center" vertical="center"/>
    </xf>
    <xf numFmtId="167" fontId="8" fillId="8" borderId="13" xfId="1" applyNumberFormat="1" applyFont="1" applyFill="1" applyBorder="1" applyAlignment="1" applyProtection="1">
      <alignment horizontal="center" vertical="center"/>
    </xf>
    <xf numFmtId="0" fontId="10" fillId="9" borderId="11" xfId="1" applyFont="1" applyFill="1" applyBorder="1" applyAlignment="1" applyProtection="1">
      <alignment horizontal="center" vertical="center"/>
    </xf>
    <xf numFmtId="0" fontId="10" fillId="9" borderId="12" xfId="1" applyFont="1" applyFill="1" applyBorder="1" applyAlignment="1" applyProtection="1">
      <alignment horizontal="center" vertical="center"/>
    </xf>
    <xf numFmtId="0" fontId="10" fillId="9" borderId="13" xfId="1" applyFont="1" applyFill="1" applyBorder="1" applyAlignment="1" applyProtection="1">
      <alignment horizontal="center" vertical="center"/>
    </xf>
    <xf numFmtId="0" fontId="21" fillId="7" borderId="2" xfId="1" applyFont="1" applyFill="1" applyBorder="1" applyAlignment="1" applyProtection="1">
      <alignment horizontal="center" vertical="center"/>
      <protection locked="0"/>
    </xf>
    <xf numFmtId="0" fontId="21" fillId="7" borderId="3" xfId="1" applyFont="1" applyFill="1" applyBorder="1" applyAlignment="1" applyProtection="1">
      <alignment horizontal="center" vertical="center"/>
      <protection locked="0"/>
    </xf>
    <xf numFmtId="167" fontId="8" fillId="8" borderId="5" xfId="1" applyNumberFormat="1" applyFont="1" applyFill="1" applyBorder="1" applyAlignment="1" applyProtection="1">
      <alignment horizontal="center" vertical="center"/>
      <protection locked="0"/>
    </xf>
    <xf numFmtId="167" fontId="24" fillId="8" borderId="2" xfId="1" applyNumberFormat="1" applyFont="1" applyFill="1" applyBorder="1" applyAlignment="1" applyProtection="1">
      <alignment horizontal="center" vertical="center"/>
    </xf>
    <xf numFmtId="167" fontId="24" fillId="8" borderId="4" xfId="1" applyNumberFormat="1" applyFont="1" applyFill="1" applyBorder="1" applyAlignment="1" applyProtection="1">
      <alignment horizontal="center" vertical="center"/>
    </xf>
    <xf numFmtId="0" fontId="21" fillId="7" borderId="2" xfId="1" applyFont="1" applyFill="1" applyBorder="1" applyAlignment="1" applyProtection="1">
      <alignment horizontal="center" vertical="center"/>
    </xf>
    <xf numFmtId="0" fontId="21" fillId="7" borderId="3" xfId="1" applyFont="1" applyFill="1" applyBorder="1" applyAlignment="1" applyProtection="1">
      <alignment horizontal="center" vertical="center"/>
    </xf>
    <xf numFmtId="167" fontId="22" fillId="8" borderId="5" xfId="1" applyNumberFormat="1" applyFont="1" applyFill="1" applyBorder="1" applyAlignment="1" applyProtection="1">
      <alignment horizontal="center" vertical="center"/>
    </xf>
    <xf numFmtId="1" fontId="22" fillId="8" borderId="5" xfId="1" applyNumberFormat="1" applyFont="1" applyFill="1" applyBorder="1" applyAlignment="1" applyProtection="1">
      <alignment horizontal="center" vertical="center"/>
    </xf>
    <xf numFmtId="0" fontId="23" fillId="4" borderId="7" xfId="1" applyFont="1" applyFill="1" applyBorder="1" applyAlignment="1" applyProtection="1">
      <alignment horizontal="center"/>
    </xf>
    <xf numFmtId="167" fontId="15" fillId="8" borderId="2" xfId="1" applyNumberFormat="1" applyFont="1" applyFill="1" applyBorder="1" applyAlignment="1" applyProtection="1">
      <alignment horizontal="center" vertical="center"/>
    </xf>
    <xf numFmtId="167" fontId="15" fillId="8" borderId="4" xfId="1" applyNumberFormat="1" applyFont="1" applyFill="1" applyBorder="1" applyAlignment="1" applyProtection="1">
      <alignment horizontal="center" vertical="center"/>
    </xf>
  </cellXfs>
  <cellStyles count="6">
    <cellStyle name="Comma 6" xfId="2"/>
    <cellStyle name="Normal" xfId="0" builtinId="0"/>
    <cellStyle name="Percent 5" xfId="3"/>
    <cellStyle name="جيد 2" xfId="5"/>
    <cellStyle name="حساب 2" xfId="4"/>
    <cellStyle name="عادي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BB%20(1)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"/>
      <sheetName val="New"/>
      <sheetName val="TEL"/>
      <sheetName val="CUS"/>
      <sheetName val="NMF"/>
      <sheetName val="CXL"/>
      <sheetName val="FIN"/>
      <sheetName val="INF"/>
      <sheetName val="INT"/>
      <sheetName val="Age"/>
      <sheetName val="Pro"/>
    </sheetNames>
    <sheetDataSet>
      <sheetData sheetId="0"/>
      <sheetData sheetId="1">
        <row r="11">
          <cell r="C11" t="str">
            <v>العمـــيل</v>
          </cell>
          <cell r="S11" t="str">
            <v>المتضـــامن</v>
          </cell>
          <cell r="AJ11" t="str">
            <v>قيمة العقار</v>
          </cell>
          <cell r="AN11" t="e">
            <v>#N/A</v>
          </cell>
          <cell r="AT11" t="str">
            <v>قيمة العقار</v>
          </cell>
          <cell r="AW11" t="e">
            <v>#VALUE!</v>
          </cell>
          <cell r="BC11" t="str">
            <v>قيمة العقار</v>
          </cell>
          <cell r="BG11" t="e">
            <v>#N/A</v>
          </cell>
          <cell r="BM11" t="str">
            <v>قيمة العقار</v>
          </cell>
          <cell r="BP11" t="e">
            <v>#VALUE!</v>
          </cell>
        </row>
        <row r="13">
          <cell r="B13" t="str">
            <v>خيار التمويل</v>
          </cell>
          <cell r="R13" t="str">
            <v>خيار العقار</v>
          </cell>
          <cell r="AJ13" t="str">
            <v>التمويل العقاري</v>
          </cell>
          <cell r="AN13" t="e">
            <v>#N/A</v>
          </cell>
          <cell r="AT13" t="str">
            <v>التمويل العقاري</v>
          </cell>
          <cell r="AW13" t="e">
            <v>#VALUE!</v>
          </cell>
          <cell r="BC13" t="str">
            <v>التمويل العقاري</v>
          </cell>
          <cell r="BG13" t="e">
            <v>#N/A</v>
          </cell>
          <cell r="BM13" t="str">
            <v>التمويل العقاري</v>
          </cell>
          <cell r="BP13" t="e">
            <v>#VALUE!</v>
          </cell>
        </row>
        <row r="15">
          <cell r="B15" t="str">
            <v>قيمة العقار</v>
          </cell>
          <cell r="R15" t="str">
            <v>حالة العقار</v>
          </cell>
          <cell r="AJ15" t="str">
            <v>الدفعة الاولى</v>
          </cell>
          <cell r="AN15" t="e">
            <v>#N/A</v>
          </cell>
          <cell r="AT15" t="str">
            <v>الدفعة الاولى</v>
          </cell>
          <cell r="AW15" t="e">
            <v>#VALUE!</v>
          </cell>
          <cell r="BC15" t="str">
            <v>الدفعة الاولى</v>
          </cell>
          <cell r="BG15" t="e">
            <v>#N/A</v>
          </cell>
          <cell r="BM15" t="str">
            <v>الدفعة الاولى</v>
          </cell>
          <cell r="BP15" t="e">
            <v>#VALUE!</v>
          </cell>
        </row>
        <row r="17">
          <cell r="B17" t="str">
            <v>خيار السداد</v>
          </cell>
          <cell r="R17" t="str">
            <v>خيار السداد</v>
          </cell>
          <cell r="AJ17" t="str">
            <v>القسط العقاري</v>
          </cell>
          <cell r="AN17" t="e">
            <v>#N/A</v>
          </cell>
          <cell r="AT17" t="str">
            <v>القسط العقاري</v>
          </cell>
          <cell r="AW17" t="e">
            <v>#VALUE!</v>
          </cell>
          <cell r="BC17" t="str">
            <v>القسط العقاري</v>
          </cell>
          <cell r="BG17" t="e">
            <v>#N/A</v>
          </cell>
          <cell r="BM17" t="str">
            <v>القسط العقاري</v>
          </cell>
          <cell r="BP17" t="e">
            <v>#VALUE!</v>
          </cell>
        </row>
        <row r="19">
          <cell r="B19" t="str">
            <v>الصنـدوق</v>
          </cell>
          <cell r="R19" t="str">
            <v>الصنـدوق</v>
          </cell>
          <cell r="AJ19" t="str">
            <v>الاستقطاع</v>
          </cell>
          <cell r="AN19" t="e">
            <v>#N/A</v>
          </cell>
          <cell r="AT19" t="str">
            <v>الاستقطاع</v>
          </cell>
          <cell r="AW19" t="e">
            <v>#VALUE!</v>
          </cell>
          <cell r="BC19" t="str">
            <v>الاستقطاع</v>
          </cell>
          <cell r="BG19" t="e">
            <v>#N/A</v>
          </cell>
          <cell r="BM19" t="str">
            <v>الاستقطاع</v>
          </cell>
          <cell r="BP19" t="e">
            <v>#VALUE!</v>
          </cell>
        </row>
        <row r="21">
          <cell r="B21" t="str">
            <v xml:space="preserve">جهة العمـــل </v>
          </cell>
          <cell r="R21" t="str">
            <v>جهة العمـــل للمتضامن</v>
          </cell>
          <cell r="AJ21" t="str">
            <v xml:space="preserve">مدة التمويل </v>
          </cell>
          <cell r="AN21" t="e">
            <v>#N/A</v>
          </cell>
          <cell r="AT21" t="str">
            <v xml:space="preserve">مدة التمويل </v>
          </cell>
          <cell r="AW21">
            <v>0</v>
          </cell>
          <cell r="BC21" t="str">
            <v xml:space="preserve">مدة التمويل </v>
          </cell>
          <cell r="BG21" t="e">
            <v>#N/A</v>
          </cell>
          <cell r="BM21" t="str">
            <v xml:space="preserve">مدة التمويل </v>
          </cell>
          <cell r="BP21">
            <v>0</v>
          </cell>
        </row>
        <row r="23">
          <cell r="B23" t="str">
            <v>الرتبة العسكرية</v>
          </cell>
          <cell r="R23" t="str">
            <v>الرتبة العسكرية</v>
          </cell>
          <cell r="AJ23" t="str">
            <v>هامش الربح</v>
          </cell>
          <cell r="AN23" t="b">
            <v>0</v>
          </cell>
          <cell r="AT23" t="str">
            <v>هامش الربح</v>
          </cell>
          <cell r="AW23">
            <v>3.7525000000000003E-2</v>
          </cell>
          <cell r="BC23" t="str">
            <v>هامش الربح</v>
          </cell>
          <cell r="BG23" t="b">
            <v>0</v>
          </cell>
          <cell r="BM23" t="str">
            <v>هامش الربح</v>
          </cell>
          <cell r="BP23" t="b">
            <v>0</v>
          </cell>
        </row>
        <row r="25">
          <cell r="B25" t="str">
            <v>راتب العميــــل</v>
          </cell>
          <cell r="N25" t="e">
            <v>#N/A</v>
          </cell>
          <cell r="R25" t="str">
            <v>راتب المضامن</v>
          </cell>
          <cell r="AG25" t="e">
            <v>#N/A</v>
          </cell>
          <cell r="AJ25" t="str">
            <v>اجمالي المديونية</v>
          </cell>
          <cell r="AN25" t="e">
            <v>#N/A</v>
          </cell>
          <cell r="AT25" t="str">
            <v>اجمالي المديونية</v>
          </cell>
          <cell r="AW25" t="e">
            <v>#VALUE!</v>
          </cell>
          <cell r="BC25" t="str">
            <v>اجمالي المديونية</v>
          </cell>
          <cell r="BG25" t="e">
            <v>#N/A</v>
          </cell>
          <cell r="BM25" t="str">
            <v>اجمالي المديونية</v>
          </cell>
          <cell r="BP25" t="e">
            <v>#VALUE!</v>
          </cell>
        </row>
        <row r="27">
          <cell r="B27" t="str">
            <v>الالتزامات</v>
          </cell>
          <cell r="M27" t="str">
            <v>المدة</v>
          </cell>
          <cell r="R27" t="str">
            <v>الالتزامات</v>
          </cell>
          <cell r="AC27" t="str">
            <v>المدة</v>
          </cell>
          <cell r="AJ27" t="str">
            <v>اجمالي الربح</v>
          </cell>
          <cell r="AN27" t="e">
            <v>#N/A</v>
          </cell>
          <cell r="AT27" t="str">
            <v>اجمالي الربح</v>
          </cell>
          <cell r="AW27" t="e">
            <v>#VALUE!</v>
          </cell>
          <cell r="BC27" t="str">
            <v>اجمالي الربح</v>
          </cell>
          <cell r="BG27" t="e">
            <v>#N/A</v>
          </cell>
          <cell r="BM27" t="str">
            <v>اجمالي الربح</v>
          </cell>
          <cell r="BP27" t="e">
            <v>#VALUE!</v>
          </cell>
        </row>
        <row r="29">
          <cell r="B29" t="str">
            <v>تاريخ مبلاد العميل</v>
          </cell>
          <cell r="O29">
            <v>518.22932983882822</v>
          </cell>
          <cell r="R29" t="str">
            <v>تاريخ مبلاد المتضامن</v>
          </cell>
          <cell r="AG29">
            <v>518.22932983882822</v>
          </cell>
        </row>
        <row r="31">
          <cell r="B31" t="str">
            <v>الدخل الاضافي</v>
          </cell>
          <cell r="M31" t="str">
            <v>الدفعة</v>
          </cell>
          <cell r="R31" t="str">
            <v>الدخل الاضافي</v>
          </cell>
          <cell r="AD31" t="str">
            <v>الدفعة</v>
          </cell>
          <cell r="AJ31" t="str">
            <v>قسط الشخصي</v>
          </cell>
          <cell r="AN31" t="e">
            <v>#N/A</v>
          </cell>
          <cell r="AT31" t="str">
            <v>قسط الشخصي</v>
          </cell>
          <cell r="AW31" t="e">
            <v>#VALUE!</v>
          </cell>
          <cell r="BC31" t="str">
            <v>قسط الشخصي</v>
          </cell>
          <cell r="BG31" t="e">
            <v>#N/A</v>
          </cell>
          <cell r="BM31" t="str">
            <v>قسط الشخصي</v>
          </cell>
          <cell r="BP31" t="e">
            <v>#VALUE!</v>
          </cell>
        </row>
        <row r="33">
          <cell r="C33" t="str">
            <v>حسبة حسب (القسط المدخل و المدة المدخلة)</v>
          </cell>
          <cell r="S33" t="str">
            <v>حسبة حسب (القسط المدخل و المدة المدخلة)</v>
          </cell>
          <cell r="AJ33" t="str">
            <v>التمويل الشخصي</v>
          </cell>
          <cell r="AN33" t="e">
            <v>#N/A</v>
          </cell>
          <cell r="AT33" t="str">
            <v>التمويل الشخصي</v>
          </cell>
          <cell r="AW33" t="e">
            <v>#VALUE!</v>
          </cell>
          <cell r="BC33" t="str">
            <v>التمويل الشخصي</v>
          </cell>
          <cell r="BG33" t="e">
            <v>#N/A</v>
          </cell>
          <cell r="BM33" t="str">
            <v>التمويل الشخصي</v>
          </cell>
          <cell r="BP33" t="e">
            <v>#VALUE!</v>
          </cell>
        </row>
        <row r="35">
          <cell r="B35" t="str">
            <v>القسط المدخل</v>
          </cell>
          <cell r="O35" t="e">
            <v>#DIV/0!</v>
          </cell>
          <cell r="R35" t="str">
            <v>القسط المدخل</v>
          </cell>
          <cell r="W35">
            <v>0</v>
          </cell>
          <cell r="AJ35" t="str">
            <v>المدة</v>
          </cell>
          <cell r="AN35" t="e">
            <v>#N/A</v>
          </cell>
          <cell r="AT35" t="str">
            <v>المدة</v>
          </cell>
          <cell r="AW35" t="e">
            <v>#N/A</v>
          </cell>
          <cell r="BC35" t="str">
            <v>المدة</v>
          </cell>
          <cell r="BG35" t="e">
            <v>#N/A</v>
          </cell>
          <cell r="BM35" t="str">
            <v>المدة</v>
          </cell>
          <cell r="BP35" t="e">
            <v>#N/A</v>
          </cell>
        </row>
        <row r="37">
          <cell r="B37" t="str">
            <v xml:space="preserve">المدة المدخلة </v>
          </cell>
          <cell r="M37" t="str">
            <v>النسبة</v>
          </cell>
          <cell r="R37" t="str">
            <v>المدة المدخلة</v>
          </cell>
          <cell r="AD37" t="str">
            <v>النسبة</v>
          </cell>
          <cell r="AJ37" t="str">
            <v>هامش الربح</v>
          </cell>
          <cell r="AN37" t="str">
            <v>N/A</v>
          </cell>
          <cell r="AT37" t="str">
            <v>هامش الربح</v>
          </cell>
          <cell r="AW37" t="str">
            <v>N/A</v>
          </cell>
          <cell r="BC37" t="str">
            <v>هامش الربح</v>
          </cell>
          <cell r="BG37" t="str">
            <v>N/A</v>
          </cell>
          <cell r="BM37" t="str">
            <v>هامش الربح</v>
          </cell>
          <cell r="BP37" t="str">
            <v>N/A</v>
          </cell>
        </row>
        <row r="39">
          <cell r="B39" t="str">
            <v>الدعم من الصندوق</v>
          </cell>
          <cell r="R39" t="str">
            <v>الدعم من الصندوق</v>
          </cell>
          <cell r="AJ39" t="str">
            <v>اجمالي الربح</v>
          </cell>
          <cell r="AN39" t="e">
            <v>#N/A</v>
          </cell>
          <cell r="AT39" t="str">
            <v>اجمالي الربح</v>
          </cell>
          <cell r="AW39" t="e">
            <v>#VALUE!</v>
          </cell>
          <cell r="BC39" t="str">
            <v>اجمالي الربح</v>
          </cell>
          <cell r="BG39" t="e">
            <v>#N/A</v>
          </cell>
          <cell r="BM39" t="str">
            <v>اجمالي الربح</v>
          </cell>
          <cell r="BP39" t="e">
            <v>#VALUE!</v>
          </cell>
        </row>
        <row r="41">
          <cell r="B41" t="str">
            <v>الراتب + الدعم</v>
          </cell>
          <cell r="R41" t="str">
            <v>الراتب + الدعم</v>
          </cell>
          <cell r="AJ41" t="str">
            <v>اجمالي المديونية</v>
          </cell>
          <cell r="AN41" t="e">
            <v>#N/A</v>
          </cell>
          <cell r="AT41" t="str">
            <v>هامش الربج</v>
          </cell>
          <cell r="AW41" t="e">
            <v>#VALUE!</v>
          </cell>
          <cell r="BC41" t="str">
            <v>اجمالي المديونية</v>
          </cell>
          <cell r="BG41" t="e">
            <v>#N/A</v>
          </cell>
          <cell r="BM41" t="str">
            <v>هامش الربج</v>
          </cell>
          <cell r="BP41" t="e">
            <v>#VALUE!</v>
          </cell>
        </row>
        <row r="43">
          <cell r="B43" t="str">
            <v>الراتب + الدعم</v>
          </cell>
          <cell r="R43" t="str">
            <v>الراتب + الدعم</v>
          </cell>
        </row>
        <row r="45">
          <cell r="AJ45" t="str">
            <v>دعم الصندوق</v>
          </cell>
          <cell r="AN45">
            <v>0</v>
          </cell>
          <cell r="AT45" t="str">
            <v>دعم الصندوق</v>
          </cell>
          <cell r="AW45">
            <v>0</v>
          </cell>
          <cell r="BC45" t="str">
            <v>دعم الصندوق</v>
          </cell>
          <cell r="BG45">
            <v>0</v>
          </cell>
          <cell r="BM45" t="str">
            <v>دعم الصندوق</v>
          </cell>
          <cell r="BP45">
            <v>0</v>
          </cell>
        </row>
        <row r="47">
          <cell r="B47" t="str">
            <v xml:space="preserve">المديونيــــــة </v>
          </cell>
          <cell r="R47" t="str">
            <v>المديونيــــــــة</v>
          </cell>
        </row>
        <row r="49">
          <cell r="B49" t="str">
            <v>الشخصـــــي</v>
          </cell>
          <cell r="R49" t="str">
            <v>الشخصـــــي</v>
          </cell>
        </row>
        <row r="51">
          <cell r="B51" t="str">
            <v>العقـــــــاري</v>
          </cell>
          <cell r="R51" t="str">
            <v>العقـــــاري</v>
          </cell>
        </row>
        <row r="52">
          <cell r="AJ52" t="str">
            <v xml:space="preserve"> الشخصي + العقاري</v>
          </cell>
          <cell r="AN52" t="e">
            <v>#N/A</v>
          </cell>
          <cell r="AT52" t="str">
            <v xml:space="preserve"> الشخصي + العقاري</v>
          </cell>
          <cell r="AW52" t="e">
            <v>#VALUE!</v>
          </cell>
          <cell r="BC52" t="str">
            <v xml:space="preserve"> الشخصي + العقاري</v>
          </cell>
          <cell r="BG52" t="e">
            <v>#N/A</v>
          </cell>
          <cell r="BM52" t="str">
            <v xml:space="preserve"> الشخصي + العقاري</v>
          </cell>
          <cell r="BP52" t="e">
            <v>#VALUE!</v>
          </cell>
        </row>
        <row r="54">
          <cell r="AJ54" t="str">
            <v>التمويل العقاري</v>
          </cell>
          <cell r="AN54" t="e">
            <v>#N/A</v>
          </cell>
          <cell r="AT54" t="str">
            <v>التمويل العقاري</v>
          </cell>
          <cell r="AW54" t="e">
            <v>#VALUE!</v>
          </cell>
          <cell r="BC54" t="str">
            <v>التمويل العقاري</v>
          </cell>
          <cell r="BG54" t="e">
            <v>#N/A</v>
          </cell>
          <cell r="BM54" t="str">
            <v>التمويل العقاري</v>
          </cell>
          <cell r="BP54" t="e">
            <v>#VALUE!</v>
          </cell>
        </row>
        <row r="56">
          <cell r="AJ56" t="str">
            <v>التمويل الشخصي</v>
          </cell>
          <cell r="AN56" t="e">
            <v>#N/A</v>
          </cell>
          <cell r="AT56" t="str">
            <v>التمويل الشخصي</v>
          </cell>
          <cell r="AW56" t="e">
            <v>#VALUE!</v>
          </cell>
          <cell r="BC56" t="str">
            <v>التمويل الشخصي</v>
          </cell>
          <cell r="BG56" t="e">
            <v>#N/A</v>
          </cell>
          <cell r="BM56" t="str">
            <v>التمويل الشخصي</v>
          </cell>
          <cell r="BP56" t="e">
            <v>#VALUE!</v>
          </cell>
        </row>
        <row r="58">
          <cell r="AJ58" t="str">
            <v>القسط</v>
          </cell>
          <cell r="AN58" t="e">
            <v>#N/A</v>
          </cell>
          <cell r="AT58" t="str">
            <v>القسط</v>
          </cell>
          <cell r="AW58" t="e">
            <v>#VALUE!</v>
          </cell>
          <cell r="BC58" t="str">
            <v>القسط</v>
          </cell>
          <cell r="BG58" t="e">
            <v>#N/A</v>
          </cell>
          <cell r="BM58" t="str">
            <v>القسط</v>
          </cell>
          <cell r="BP58" t="e">
            <v>#VALUE!</v>
          </cell>
        </row>
        <row r="60">
          <cell r="AJ60" t="str">
            <v xml:space="preserve">مدة التمويل </v>
          </cell>
          <cell r="AN60" t="e">
            <v>#N/A</v>
          </cell>
          <cell r="AT60" t="str">
            <v xml:space="preserve">مدة التمويل </v>
          </cell>
          <cell r="AW60">
            <v>0</v>
          </cell>
          <cell r="BC60" t="str">
            <v xml:space="preserve">مدة التمويل </v>
          </cell>
          <cell r="BG60" t="e">
            <v>#N/A</v>
          </cell>
          <cell r="BM60" t="str">
            <v xml:space="preserve">مدة التمويل </v>
          </cell>
          <cell r="BP60">
            <v>0</v>
          </cell>
        </row>
        <row r="62">
          <cell r="AJ62" t="str">
            <v>القسط بعد خصم الدعم</v>
          </cell>
          <cell r="AN62" t="e">
            <v>#N/A</v>
          </cell>
          <cell r="AT62" t="str">
            <v>القسط بعد خصم الدعم</v>
          </cell>
          <cell r="AW62" t="e">
            <v>#VALUE!</v>
          </cell>
          <cell r="BC62" t="str">
            <v>القسط بعد خصم الدعم</v>
          </cell>
          <cell r="BG62" t="e">
            <v>#N/A</v>
          </cell>
          <cell r="BM62" t="str">
            <v>القسط بعد خصم الدعم</v>
          </cell>
          <cell r="BP62" t="e">
            <v>#VALUE!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2"/>
  <dimension ref="A1:R66"/>
  <sheetViews>
    <sheetView rightToLeft="1" tabSelected="1" topLeftCell="A3" zoomScale="58" zoomScaleNormal="58" zoomScalePageLayoutView="110" workbookViewId="0">
      <selection activeCell="B4" sqref="B4"/>
    </sheetView>
  </sheetViews>
  <sheetFormatPr defaultColWidth="8.875" defaultRowHeight="14.25"/>
  <cols>
    <col min="1" max="1" width="35.75" style="7" customWidth="1"/>
    <col min="2" max="2" width="34.25" style="29" customWidth="1"/>
    <col min="3" max="3" width="14" style="7" customWidth="1"/>
    <col min="4" max="4" width="23.875" style="7" customWidth="1"/>
    <col min="5" max="5" width="15.875" style="7" customWidth="1"/>
    <col min="6" max="6" width="26.875" style="7" customWidth="1"/>
    <col min="7" max="7" width="38.75" style="7" customWidth="1"/>
    <col min="8" max="8" width="7.25" style="7" customWidth="1"/>
    <col min="9" max="9" width="14.375" style="7" customWidth="1"/>
    <col min="10" max="10" width="25.125" style="7" customWidth="1"/>
    <col min="11" max="11" width="32" style="7" customWidth="1"/>
    <col min="12" max="12" width="11.875" style="7" customWidth="1"/>
    <col min="13" max="13" width="23.375" style="7" bestFit="1" customWidth="1"/>
    <col min="14" max="16384" width="8.875" style="7"/>
  </cols>
  <sheetData>
    <row r="1" spans="1:18" ht="0.75" hidden="1" customHeight="1">
      <c r="A1" s="1" t="s">
        <v>0</v>
      </c>
      <c r="B1" s="2"/>
      <c r="C1" s="3"/>
      <c r="D1" s="4">
        <f ca="1">TODAY()</f>
        <v>44969</v>
      </c>
      <c r="E1" s="4"/>
      <c r="F1" s="3"/>
      <c r="G1" s="3"/>
      <c r="H1" s="3"/>
      <c r="I1" s="3"/>
      <c r="J1" s="3"/>
      <c r="K1" s="3"/>
      <c r="L1" s="5"/>
      <c r="M1" s="6"/>
      <c r="P1" s="8"/>
      <c r="Q1" s="9">
        <f ca="1">EDATE(D1,B5)</f>
        <v>50448</v>
      </c>
      <c r="R1" s="10">
        <f ca="1">Q1-D1</f>
        <v>5479</v>
      </c>
    </row>
    <row r="2" spans="1:18" ht="36.75" hidden="1" customHeight="1">
      <c r="A2" s="62" t="s">
        <v>1</v>
      </c>
      <c r="B2" s="62"/>
      <c r="C2" s="11"/>
      <c r="D2" s="12">
        <f ca="1">F2-G2</f>
        <v>178972.20056206803</v>
      </c>
      <c r="E2" s="12"/>
      <c r="F2" s="13">
        <f ca="1">(G2*B4/100*(B5/12)+G2)+B5</f>
        <v>524464.37556123326</v>
      </c>
      <c r="G2" s="13">
        <f ca="1">IF(C23&gt;500000,500000,C23)</f>
        <v>345492.17499916523</v>
      </c>
      <c r="N2" s="14"/>
      <c r="O2" s="15"/>
      <c r="P2" s="15"/>
    </row>
    <row r="3" spans="1:18" ht="36" customHeight="1">
      <c r="A3" s="16" t="s">
        <v>2</v>
      </c>
      <c r="B3" s="17">
        <v>6335</v>
      </c>
      <c r="C3" s="63" t="s">
        <v>3</v>
      </c>
      <c r="D3" s="64"/>
      <c r="E3" s="64"/>
      <c r="F3" s="65"/>
      <c r="G3" s="18"/>
      <c r="H3" s="19"/>
      <c r="I3" s="19"/>
      <c r="J3" s="19"/>
      <c r="K3" s="19"/>
      <c r="L3" s="19"/>
      <c r="M3"/>
      <c r="N3" s="14"/>
      <c r="O3" s="15"/>
      <c r="P3" s="15"/>
    </row>
    <row r="4" spans="1:18" ht="30.75" customHeight="1">
      <c r="A4" s="16" t="s">
        <v>4</v>
      </c>
      <c r="B4" s="20">
        <v>3.45</v>
      </c>
      <c r="C4" s="66">
        <f ca="1">D2/B5</f>
        <v>994.29000312260018</v>
      </c>
      <c r="D4" s="67"/>
      <c r="E4" s="67"/>
      <c r="F4" s="68"/>
      <c r="G4" s="21"/>
      <c r="H4" s="13"/>
      <c r="J4" s="13"/>
      <c r="N4" s="14"/>
      <c r="O4" s="15"/>
      <c r="P4" s="15"/>
    </row>
    <row r="5" spans="1:18" ht="27" customHeight="1">
      <c r="A5" s="16" t="s">
        <v>5</v>
      </c>
      <c r="B5" s="22">
        <v>180</v>
      </c>
      <c r="C5" s="69"/>
      <c r="D5" s="70"/>
      <c r="E5" s="70"/>
      <c r="F5" s="71"/>
      <c r="G5" s="21"/>
      <c r="H5" s="23"/>
      <c r="N5" s="14"/>
      <c r="O5" s="15"/>
      <c r="P5" s="15"/>
    </row>
    <row r="6" spans="1:18" ht="38.25" customHeight="1">
      <c r="A6" s="16" t="s">
        <v>6</v>
      </c>
      <c r="B6" s="24">
        <v>0.65</v>
      </c>
      <c r="C6" s="72" t="s">
        <v>7</v>
      </c>
      <c r="D6" s="73"/>
      <c r="E6" s="73"/>
      <c r="F6" s="74"/>
      <c r="G6" s="25"/>
      <c r="N6" s="14"/>
      <c r="O6" s="15"/>
      <c r="P6" s="15"/>
    </row>
    <row r="7" spans="1:18" ht="27.75" hidden="1" customHeight="1">
      <c r="A7" s="26" t="s">
        <v>8</v>
      </c>
      <c r="B7" s="21"/>
      <c r="C7" s="21"/>
      <c r="D7" s="27"/>
      <c r="E7" s="27"/>
      <c r="F7" s="28"/>
      <c r="G7" s="25"/>
      <c r="N7" s="14"/>
      <c r="O7" s="15"/>
      <c r="P7" s="15"/>
    </row>
    <row r="8" spans="1:18" s="29" customFormat="1" ht="35.25" customHeight="1">
      <c r="A8" s="59" t="s">
        <v>9</v>
      </c>
      <c r="B8" s="59" t="s">
        <v>10</v>
      </c>
      <c r="C8" s="60" t="s">
        <v>11</v>
      </c>
      <c r="D8" s="59" t="s">
        <v>12</v>
      </c>
      <c r="E8" s="59" t="s">
        <v>13</v>
      </c>
      <c r="F8" s="61" t="s">
        <v>14</v>
      </c>
      <c r="J8" s="30"/>
      <c r="N8" s="25"/>
      <c r="O8" s="31"/>
      <c r="P8" s="31"/>
    </row>
    <row r="9" spans="1:18" ht="30.75" customHeight="1">
      <c r="A9" s="16" t="s">
        <v>15</v>
      </c>
      <c r="B9" s="32">
        <v>3613</v>
      </c>
      <c r="C9" s="33">
        <v>60</v>
      </c>
      <c r="D9" s="34">
        <f t="shared" ref="D9" si="0">IF(B9="","",C9*B9)</f>
        <v>216780</v>
      </c>
      <c r="E9" s="20">
        <v>3.75</v>
      </c>
      <c r="F9" s="35">
        <f>D9/F10*100</f>
        <v>182551.57894736843</v>
      </c>
      <c r="M9" s="36"/>
      <c r="N9" s="14"/>
      <c r="O9" s="15"/>
      <c r="P9" s="15"/>
    </row>
    <row r="10" spans="1:18" ht="30.75" customHeight="1">
      <c r="A10" s="16" t="s">
        <v>16</v>
      </c>
      <c r="B10" s="32"/>
      <c r="C10" s="33"/>
      <c r="D10" s="37"/>
      <c r="E10" s="38"/>
      <c r="F10" s="39">
        <f>C9/12*E9+100</f>
        <v>118.75</v>
      </c>
      <c r="M10" s="40"/>
      <c r="N10" s="14"/>
      <c r="O10" s="15"/>
      <c r="P10" s="15"/>
    </row>
    <row r="11" spans="1:18" ht="30.75" customHeight="1">
      <c r="A11" s="16" t="s">
        <v>17</v>
      </c>
      <c r="B11" s="32"/>
      <c r="C11" s="33"/>
      <c r="D11" s="37"/>
      <c r="E11" s="38"/>
      <c r="F11" s="41"/>
      <c r="N11" s="14"/>
      <c r="O11" s="15"/>
      <c r="P11" s="15"/>
    </row>
    <row r="12" spans="1:18" ht="30.75" customHeight="1">
      <c r="A12" s="16" t="s">
        <v>18</v>
      </c>
      <c r="B12" s="32"/>
      <c r="C12" s="33"/>
      <c r="D12" s="37" t="str">
        <f t="shared" ref="D12:D13" si="1">IF(B12="","",C12*B12)</f>
        <v/>
      </c>
      <c r="E12" s="38"/>
      <c r="F12" s="41"/>
      <c r="N12" s="14"/>
      <c r="O12" s="15"/>
      <c r="P12" s="15"/>
    </row>
    <row r="13" spans="1:18" ht="29.25" customHeight="1">
      <c r="A13" s="16" t="s">
        <v>19</v>
      </c>
      <c r="B13" s="32"/>
      <c r="C13" s="33"/>
      <c r="D13" s="37" t="str">
        <f t="shared" si="1"/>
        <v/>
      </c>
      <c r="E13" s="38"/>
      <c r="F13" s="41"/>
      <c r="N13" s="14"/>
      <c r="O13" s="15"/>
      <c r="P13" s="15"/>
    </row>
    <row r="14" spans="1:18" ht="5.25" hidden="1" customHeight="1">
      <c r="A14" s="15"/>
      <c r="B14" s="31"/>
      <c r="C14" s="15"/>
      <c r="D14" s="42"/>
      <c r="E14" s="42"/>
      <c r="F14" s="43"/>
      <c r="N14" s="14"/>
      <c r="O14" s="15"/>
      <c r="P14" s="15"/>
    </row>
    <row r="15" spans="1:18" ht="30.75" hidden="1" customHeight="1">
      <c r="A15" s="26" t="s">
        <v>20</v>
      </c>
      <c r="B15" s="44">
        <f>IF(SUM(B9:B13)&lt;(B6*B3),SUM(B9:B13),"")</f>
        <v>3613</v>
      </c>
      <c r="C15" s="15"/>
      <c r="D15" s="42"/>
      <c r="E15" s="42"/>
      <c r="F15" s="43"/>
      <c r="N15" s="14"/>
      <c r="O15" s="15"/>
      <c r="P15" s="15"/>
    </row>
    <row r="16" spans="1:18" ht="30.75" hidden="1" customHeight="1">
      <c r="A16" s="26" t="s">
        <v>21</v>
      </c>
      <c r="B16" s="44">
        <f>IF(SUM(B10:B13)&lt;($B$6*$B$3),SUM(B10:B13),"")</f>
        <v>0</v>
      </c>
      <c r="C16" s="45"/>
      <c r="D16" s="42"/>
      <c r="E16" s="42"/>
      <c r="F16" s="43"/>
      <c r="L16" s="46"/>
      <c r="N16" s="14"/>
      <c r="O16" s="15"/>
      <c r="P16" s="15"/>
    </row>
    <row r="17" spans="1:16" ht="30.75" hidden="1" customHeight="1">
      <c r="A17" s="26" t="s">
        <v>22</v>
      </c>
      <c r="B17" s="44">
        <f>IF(SUM(B11:B13)&lt;($B$6*$B$3),SUM(B11:B13),"")</f>
        <v>0</v>
      </c>
      <c r="C17" s="15"/>
      <c r="D17" s="42"/>
      <c r="E17" s="42"/>
      <c r="F17" s="43"/>
      <c r="N17" s="14"/>
      <c r="O17" s="15"/>
      <c r="P17" s="15"/>
    </row>
    <row r="18" spans="1:16" ht="30.75" hidden="1" customHeight="1">
      <c r="A18" s="26" t="s">
        <v>23</v>
      </c>
      <c r="B18" s="44">
        <f>IF(SUM(B12:B13)&lt;($B$6*$B$3),SUM(B12:B13),"")</f>
        <v>0</v>
      </c>
      <c r="C18" s="47"/>
      <c r="D18" s="48"/>
      <c r="E18" s="48"/>
      <c r="F18" s="43"/>
      <c r="N18" s="14"/>
      <c r="O18" s="15"/>
      <c r="P18" s="15"/>
    </row>
    <row r="19" spans="1:16" ht="30.75" hidden="1" customHeight="1">
      <c r="A19" s="26" t="s">
        <v>24</v>
      </c>
      <c r="B19" s="44">
        <f>IF(SUM(B13:B13)&lt;($B$6*$B$3),SUM(B13:B13),"")</f>
        <v>0</v>
      </c>
      <c r="C19" s="49"/>
      <c r="D19" s="49"/>
      <c r="E19" s="49"/>
      <c r="F19" s="43"/>
      <c r="N19" s="14"/>
      <c r="O19" s="15"/>
      <c r="P19" s="15"/>
    </row>
    <row r="20" spans="1:16" ht="30.75" hidden="1" customHeight="1">
      <c r="A20" s="49"/>
      <c r="B20" s="49"/>
      <c r="C20" s="49"/>
      <c r="D20" s="49"/>
      <c r="E20" s="49"/>
      <c r="F20" s="50"/>
      <c r="N20" s="14"/>
      <c r="O20" s="15"/>
      <c r="P20" s="15"/>
    </row>
    <row r="21" spans="1:16" ht="0.75" customHeight="1">
      <c r="A21" s="49"/>
      <c r="B21" s="49"/>
      <c r="C21" s="49"/>
      <c r="D21" s="49"/>
      <c r="E21" s="49"/>
      <c r="F21" s="51"/>
      <c r="N21" s="14"/>
      <c r="O21" s="15"/>
      <c r="P21" s="15"/>
    </row>
    <row r="22" spans="1:16" ht="1.5" customHeight="1">
      <c r="A22" s="75" t="s">
        <v>25</v>
      </c>
      <c r="B22" s="76"/>
      <c r="C22" s="77">
        <f>SUM(F27:F31)</f>
        <v>524415</v>
      </c>
      <c r="D22" s="77"/>
      <c r="E22" s="77"/>
      <c r="F22" s="77"/>
      <c r="N22" s="14"/>
      <c r="O22" s="15"/>
      <c r="P22" s="15"/>
    </row>
    <row r="23" spans="1:16" ht="48" customHeight="1">
      <c r="A23" s="80" t="s">
        <v>26</v>
      </c>
      <c r="B23" s="81"/>
      <c r="C23" s="82">
        <f ca="1">C22/D26</f>
        <v>345492.17499916523</v>
      </c>
      <c r="D23" s="82"/>
      <c r="E23" s="82"/>
      <c r="F23" s="82"/>
      <c r="N23" s="14"/>
      <c r="O23" s="15"/>
      <c r="P23" s="15"/>
    </row>
    <row r="24" spans="1:16" ht="38.25" customHeight="1">
      <c r="A24" s="80" t="s">
        <v>27</v>
      </c>
      <c r="B24" s="81"/>
      <c r="C24" s="82">
        <f ca="1">C22-C23</f>
        <v>178922.82500083477</v>
      </c>
      <c r="D24" s="82"/>
      <c r="E24" s="82"/>
      <c r="F24" s="82"/>
      <c r="G24" s="19"/>
      <c r="H24" s="19"/>
      <c r="I24" s="19"/>
      <c r="J24" s="19"/>
      <c r="K24" s="19"/>
      <c r="L24" s="19"/>
      <c r="N24" s="14"/>
      <c r="O24" s="15"/>
      <c r="P24" s="15"/>
    </row>
    <row r="25" spans="1:16" ht="38.25" customHeight="1">
      <c r="A25" s="80" t="s">
        <v>28</v>
      </c>
      <c r="B25" s="81"/>
      <c r="C25" s="83">
        <f>B5/12</f>
        <v>15</v>
      </c>
      <c r="D25" s="83"/>
      <c r="E25" s="83"/>
      <c r="F25" s="83"/>
      <c r="N25" s="14"/>
      <c r="O25" s="15"/>
      <c r="P25" s="15"/>
    </row>
    <row r="26" spans="1:16" ht="30.75" hidden="1" customHeight="1">
      <c r="A26" s="52"/>
      <c r="B26" s="84" t="s">
        <v>29</v>
      </c>
      <c r="C26" s="84"/>
      <c r="D26" s="53">
        <f ca="1">1+(B4*(R1)/36500)</f>
        <v>1.5178780821917808</v>
      </c>
      <c r="E26" s="53"/>
      <c r="F26" s="54"/>
      <c r="N26" s="14"/>
      <c r="O26" s="15"/>
      <c r="P26" s="15"/>
    </row>
    <row r="27" spans="1:16" ht="32.25" customHeight="1">
      <c r="A27" s="16" t="s">
        <v>30</v>
      </c>
      <c r="B27" s="55">
        <f>IF(C9&gt;0,C9,"")</f>
        <v>60</v>
      </c>
      <c r="C27" s="56" t="s">
        <v>31</v>
      </c>
      <c r="D27" s="78">
        <f>IF(SUM(B27)&gt;=$B$5,"",$B$6*$B$3-B34)</f>
        <v>504.75</v>
      </c>
      <c r="E27" s="79"/>
      <c r="F27" s="57">
        <f t="shared" ref="F27" si="2">IF(D27="","",D27*B27)</f>
        <v>30285</v>
      </c>
      <c r="G27" s="15"/>
      <c r="H27" s="15"/>
      <c r="I27" s="58"/>
      <c r="J27" s="58"/>
      <c r="K27" s="58"/>
      <c r="L27" s="15"/>
      <c r="M27" s="15"/>
      <c r="N27" s="15"/>
      <c r="O27" s="15"/>
      <c r="P27" s="15"/>
    </row>
    <row r="28" spans="1:16" ht="32.25" customHeight="1">
      <c r="A28" s="16" t="s">
        <v>32</v>
      </c>
      <c r="B28" s="55">
        <f>IF(C10="",$B$5-C9,C10-C9)</f>
        <v>120</v>
      </c>
      <c r="C28" s="56" t="s">
        <v>31</v>
      </c>
      <c r="D28" s="85">
        <f>IF(SUM(B28)&gt;=$B$5,"",$B$6*$B$3-B35)</f>
        <v>4117.75</v>
      </c>
      <c r="E28" s="86"/>
      <c r="F28" s="57">
        <f>IF(D28="","",D28*B28)</f>
        <v>494130</v>
      </c>
      <c r="G28" s="15"/>
      <c r="H28" s="15"/>
      <c r="I28" s="58"/>
      <c r="J28" s="58"/>
      <c r="K28" s="58"/>
      <c r="L28" s="15"/>
      <c r="M28" s="15"/>
      <c r="N28" s="15"/>
      <c r="O28" s="15"/>
      <c r="P28" s="15"/>
    </row>
    <row r="29" spans="1:16" ht="32.25" customHeight="1">
      <c r="A29" s="16" t="s">
        <v>33</v>
      </c>
      <c r="B29" s="55">
        <f>IF(C11="",$B$5-C10,C11-C10)</f>
        <v>180</v>
      </c>
      <c r="C29" s="56" t="s">
        <v>31</v>
      </c>
      <c r="D29" s="78" t="str">
        <f>IF(SUM(B29)&gt;=$B$5,"",$B$6*$B$3-B36)</f>
        <v/>
      </c>
      <c r="E29" s="79"/>
      <c r="F29" s="37" t="str">
        <f>IF(D29="","",D29*B29)</f>
        <v/>
      </c>
      <c r="G29" s="15"/>
      <c r="H29" s="15"/>
      <c r="I29" s="58"/>
      <c r="J29" s="58"/>
      <c r="K29" s="58"/>
      <c r="L29" s="15"/>
      <c r="M29" s="15"/>
      <c r="N29" s="15"/>
      <c r="O29" s="15"/>
      <c r="P29" s="15"/>
    </row>
    <row r="30" spans="1:16" ht="32.25" customHeight="1">
      <c r="A30" s="16" t="s">
        <v>34</v>
      </c>
      <c r="B30" s="55">
        <f>IF(C12="",$B$5-C11,C12-C11)</f>
        <v>180</v>
      </c>
      <c r="C30" s="56" t="s">
        <v>31</v>
      </c>
      <c r="D30" s="78" t="str">
        <f>IF(SUM(B30)&gt;=$B$5,"",$B$6*$B$3-B37)</f>
        <v/>
      </c>
      <c r="E30" s="79"/>
      <c r="F30" s="37" t="str">
        <f t="shared" ref="F30:F31" si="3">IF(D30="","",D30*B30)</f>
        <v/>
      </c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1:16" ht="32.25" customHeight="1">
      <c r="A31" s="16" t="s">
        <v>35</v>
      </c>
      <c r="B31" s="55">
        <f>IF(C13="",$B$5-C12,C13-C12)</f>
        <v>180</v>
      </c>
      <c r="C31" s="56" t="s">
        <v>31</v>
      </c>
      <c r="D31" s="78" t="str">
        <f>IF(SUM(B31)&gt;=$B$5,"",$B$6*$B$3-B38)</f>
        <v/>
      </c>
      <c r="E31" s="79"/>
      <c r="F31" s="37" t="str">
        <f t="shared" si="3"/>
        <v/>
      </c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6" ht="32.25" hidden="1" customHeight="1"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1:16" ht="32.25" hidden="1" customHeight="1"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 ht="20.25" hidden="1" customHeight="1">
      <c r="A34" s="26" t="s">
        <v>20</v>
      </c>
      <c r="B34" s="44">
        <f>IF(SUM(B9:B13)&lt;$B$6*$B$3,SUM(B9:B13),"")</f>
        <v>3613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pans="1:16" ht="21" hidden="1" customHeight="1">
      <c r="A35" s="26" t="s">
        <v>21</v>
      </c>
      <c r="B35" s="44">
        <f>IF(SUM(B10:B13)&lt;$B$6*$B$3,SUM(B10:B13),"")</f>
        <v>0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 ht="47.25" hidden="1" customHeight="1">
      <c r="A36" s="26" t="s">
        <v>22</v>
      </c>
      <c r="B36" s="44">
        <f>IF(SUM(B11:B13)&lt;$B$6*$B$3,SUM(B11:B13),"")</f>
        <v>0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</row>
    <row r="37" spans="1:16" ht="21.75" hidden="1" customHeight="1">
      <c r="A37" s="26" t="s">
        <v>23</v>
      </c>
      <c r="B37" s="44">
        <f>IF(SUM(B12:B13)&lt;$B$6*$B$3,SUM(B12:B13),"")</f>
        <v>0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</row>
    <row r="38" spans="1:16" ht="21.75" hidden="1" customHeight="1">
      <c r="A38" s="26" t="s">
        <v>24</v>
      </c>
      <c r="B38" s="44">
        <f>IF(SUM(B13)&lt;$B$6*$B$3,SUM(B13),"")</f>
        <v>0</v>
      </c>
      <c r="F38" s="15"/>
      <c r="G38" s="15"/>
      <c r="L38" s="15"/>
      <c r="M38" s="15"/>
      <c r="N38" s="15"/>
      <c r="O38" s="15"/>
      <c r="P38" s="15"/>
    </row>
    <row r="39" spans="1:16" ht="17.25" hidden="1" customHeight="1"/>
    <row r="40" spans="1:16" hidden="1"/>
    <row r="62" spans="7:12">
      <c r="G62" s="19"/>
      <c r="H62" s="19"/>
      <c r="I62" s="19"/>
      <c r="J62" s="19"/>
      <c r="K62" s="19"/>
      <c r="L62" s="19"/>
    </row>
    <row r="63" spans="7:12">
      <c r="G63" s="19"/>
      <c r="H63" s="19"/>
      <c r="I63" s="19"/>
      <c r="J63" s="19"/>
      <c r="K63" s="19"/>
      <c r="L63" s="19"/>
    </row>
    <row r="64" spans="7:12" ht="18.75" customHeight="1"/>
    <row r="65" ht="18" customHeight="1"/>
    <row r="66" ht="18" customHeight="1"/>
  </sheetData>
  <mergeCells count="18">
    <mergeCell ref="D31:E31"/>
    <mergeCell ref="A23:B23"/>
    <mergeCell ref="C23:F23"/>
    <mergeCell ref="A24:B24"/>
    <mergeCell ref="C24:F24"/>
    <mergeCell ref="A25:B25"/>
    <mergeCell ref="C25:F25"/>
    <mergeCell ref="B26:C26"/>
    <mergeCell ref="D27:E27"/>
    <mergeCell ref="D28:E28"/>
    <mergeCell ref="D29:E29"/>
    <mergeCell ref="D30:E30"/>
    <mergeCell ref="A2:B2"/>
    <mergeCell ref="C3:F3"/>
    <mergeCell ref="C4:F5"/>
    <mergeCell ref="C6:F6"/>
    <mergeCell ref="A22:B22"/>
    <mergeCell ref="C22:F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Al-Shafei</dc:creator>
  <cp:lastModifiedBy>حلا</cp:lastModifiedBy>
  <dcterms:created xsi:type="dcterms:W3CDTF">2019-02-17T23:47:05Z</dcterms:created>
  <dcterms:modified xsi:type="dcterms:W3CDTF">2023-02-12T16:11:00Z</dcterms:modified>
</cp:coreProperties>
</file>