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IONAL\MARET COVID 2021\"/>
    </mc:Choice>
  </mc:AlternateContent>
  <bookViews>
    <workbookView xWindow="-120" yWindow="-120" windowWidth="20730" windowHeight="11160"/>
  </bookViews>
  <sheets>
    <sheet name="PENGGABUNGAN FILE" sheetId="2" r:id="rId1"/>
    <sheet name="PENGABUNGAN UPF" sheetId="4" r:id="rId2"/>
  </sheets>
  <externalReferences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2" l="1"/>
  <c r="H69" i="2" l="1"/>
  <c r="G59" i="2"/>
  <c r="G52" i="2"/>
  <c r="C91" i="4"/>
  <c r="G60" i="2" s="1"/>
  <c r="C88" i="4"/>
  <c r="C87" i="4"/>
  <c r="G58" i="2" s="1"/>
  <c r="C86" i="4"/>
  <c r="G57" i="2" s="1"/>
  <c r="C83" i="4"/>
  <c r="G53" i="2" s="1"/>
  <c r="C82" i="4"/>
  <c r="C81" i="4"/>
  <c r="G51" i="2" s="1"/>
  <c r="C72" i="4"/>
  <c r="G68" i="2" s="1"/>
  <c r="H68" i="2" s="1"/>
  <c r="J68" i="2" s="1"/>
  <c r="C67" i="4"/>
  <c r="C64" i="4"/>
  <c r="G64" i="2" s="1"/>
  <c r="H64" i="2" s="1"/>
  <c r="J64" i="2" s="1"/>
  <c r="C63" i="4"/>
  <c r="G63" i="2" s="1"/>
  <c r="H63" i="2" s="1"/>
  <c r="J63" i="2" s="1"/>
  <c r="C62" i="4"/>
  <c r="G62" i="2" s="1"/>
  <c r="H62" i="2" s="1"/>
  <c r="J62" i="2" s="1"/>
  <c r="H67" i="2"/>
  <c r="K63" i="2" l="1"/>
  <c r="L63" i="2" s="1"/>
  <c r="N63" i="2" s="1"/>
  <c r="S63" i="2" s="1"/>
  <c r="K64" i="2"/>
  <c r="L64" i="2" s="1"/>
  <c r="N64" i="2" s="1"/>
  <c r="S64" i="2" s="1"/>
  <c r="L68" i="2"/>
  <c r="C73" i="4"/>
  <c r="H193" i="2"/>
  <c r="J193" i="2" s="1"/>
  <c r="K193" i="2" s="1"/>
  <c r="K62" i="2" l="1"/>
  <c r="L62" i="2" s="1"/>
  <c r="N62" i="2" s="1"/>
  <c r="S62" i="2" s="1"/>
  <c r="P68" i="2"/>
  <c r="N68" i="2"/>
  <c r="C92" i="4"/>
  <c r="AA77" i="4" s="1"/>
  <c r="L193" i="2"/>
  <c r="S68" i="2" l="1"/>
  <c r="H36" i="2"/>
  <c r="J36" i="2" s="1"/>
  <c r="K36" i="2" l="1"/>
  <c r="L36" i="2"/>
  <c r="N36" i="2" l="1"/>
  <c r="S36" i="2" s="1"/>
  <c r="P36" i="2"/>
  <c r="H37" i="2"/>
  <c r="J37" i="2" s="1"/>
  <c r="Q48" i="2"/>
  <c r="K37" i="2" l="1"/>
  <c r="L37" i="2"/>
  <c r="Q47" i="2"/>
  <c r="C33" i="4"/>
  <c r="C32" i="4"/>
  <c r="C31" i="4"/>
  <c r="C30" i="4"/>
  <c r="B29" i="4"/>
  <c r="C8" i="4"/>
  <c r="C12" i="4" s="1"/>
  <c r="C16" i="4" s="1"/>
  <c r="C20" i="4" s="1"/>
  <c r="I20" i="4"/>
  <c r="P37" i="2" l="1"/>
  <c r="N37" i="2"/>
  <c r="S37" i="2" s="1"/>
  <c r="H196" i="2" l="1"/>
  <c r="J196" i="2" s="1"/>
  <c r="K196" i="2" s="1"/>
  <c r="H198" i="2"/>
  <c r="J198" i="2" s="1"/>
  <c r="K198" i="2" l="1"/>
  <c r="L198" i="2" s="1"/>
  <c r="L196" i="2"/>
  <c r="I295" i="2" l="1"/>
  <c r="R21" i="2" l="1"/>
  <c r="R11" i="2"/>
  <c r="H104" i="2" l="1"/>
  <c r="H61" i="2"/>
  <c r="H121" i="2"/>
  <c r="H93" i="2"/>
  <c r="H40" i="2"/>
  <c r="E275" i="2" l="1"/>
  <c r="D275" i="2" l="1"/>
  <c r="E271" i="2"/>
  <c r="E272" i="2" s="1"/>
  <c r="D271" i="2"/>
  <c r="D272" i="2" s="1"/>
  <c r="C275" i="2" l="1"/>
  <c r="D241" i="2"/>
  <c r="D242" i="2" s="1"/>
  <c r="E241" i="2"/>
  <c r="E242" i="2" s="1"/>
  <c r="D234" i="2"/>
  <c r="D235" i="2" s="1"/>
  <c r="E234" i="2"/>
  <c r="E235" i="2" s="1"/>
  <c r="H144" i="2"/>
  <c r="J144" i="2" s="1"/>
  <c r="H149" i="2"/>
  <c r="J149" i="2" s="1"/>
  <c r="H150" i="2"/>
  <c r="J150" i="2" s="1"/>
  <c r="H151" i="2"/>
  <c r="J151" i="2" s="1"/>
  <c r="H152" i="2"/>
  <c r="J152" i="2" s="1"/>
  <c r="H154" i="2"/>
  <c r="J154" i="2" s="1"/>
  <c r="H157" i="2"/>
  <c r="J157" i="2" s="1"/>
  <c r="H158" i="2"/>
  <c r="J158" i="2" s="1"/>
  <c r="H159" i="2"/>
  <c r="J159" i="2" s="1"/>
  <c r="H160" i="2"/>
  <c r="J160" i="2" s="1"/>
  <c r="H164" i="2"/>
  <c r="J164" i="2" s="1"/>
  <c r="H165" i="2"/>
  <c r="J165" i="2" s="1"/>
  <c r="H166" i="2"/>
  <c r="J166" i="2" s="1"/>
  <c r="H169" i="2"/>
  <c r="J169" i="2" s="1"/>
  <c r="H174" i="2"/>
  <c r="J174" i="2" s="1"/>
  <c r="H175" i="2"/>
  <c r="J175" i="2" s="1"/>
  <c r="H178" i="2"/>
  <c r="J178" i="2" s="1"/>
  <c r="H179" i="2"/>
  <c r="J179" i="2" s="1"/>
  <c r="H180" i="2"/>
  <c r="J180" i="2" s="1"/>
  <c r="H181" i="2"/>
  <c r="J181" i="2" s="1"/>
  <c r="H184" i="2"/>
  <c r="J184" i="2" s="1"/>
  <c r="H185" i="2"/>
  <c r="J185" i="2" s="1"/>
  <c r="H186" i="2"/>
  <c r="J186" i="2" s="1"/>
  <c r="H188" i="2"/>
  <c r="J188" i="2" s="1"/>
  <c r="H191" i="2"/>
  <c r="J191" i="2" s="1"/>
  <c r="H200" i="2"/>
  <c r="J200" i="2" s="1"/>
  <c r="H201" i="2"/>
  <c r="J201" i="2" s="1"/>
  <c r="H209" i="2"/>
  <c r="J209" i="2" s="1"/>
  <c r="H214" i="2"/>
  <c r="J214" i="2" s="1"/>
  <c r="H215" i="2"/>
  <c r="J215" i="2" s="1"/>
  <c r="H216" i="2"/>
  <c r="J216" i="2" s="1"/>
  <c r="H219" i="2"/>
  <c r="J219" i="2" s="1"/>
  <c r="H220" i="2"/>
  <c r="J220" i="2" s="1"/>
  <c r="H221" i="2"/>
  <c r="J221" i="2" s="1"/>
  <c r="H222" i="2"/>
  <c r="J222" i="2" s="1"/>
  <c r="H223" i="2"/>
  <c r="J223" i="2" s="1"/>
  <c r="H226" i="2"/>
  <c r="J226" i="2" s="1"/>
  <c r="H228" i="2"/>
  <c r="J228" i="2" s="1"/>
  <c r="H230" i="2"/>
  <c r="J230" i="2" s="1"/>
  <c r="H232" i="2"/>
  <c r="J232" i="2" s="1"/>
  <c r="H233" i="2"/>
  <c r="J233" i="2" s="1"/>
  <c r="H122" i="2"/>
  <c r="J121" i="2" s="1"/>
  <c r="H120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98" i="2"/>
  <c r="H99" i="2"/>
  <c r="H100" i="2"/>
  <c r="H101" i="2"/>
  <c r="H97" i="2"/>
  <c r="H96" i="2"/>
  <c r="H95" i="2"/>
  <c r="J95" i="2" s="1"/>
  <c r="K95" i="2" s="1"/>
  <c r="L95" i="2" s="1"/>
  <c r="N95" i="2" s="1"/>
  <c r="S95" i="2" s="1"/>
  <c r="H94" i="2"/>
  <c r="J94" i="2" s="1"/>
  <c r="K94" i="2" s="1"/>
  <c r="L94" i="2" s="1"/>
  <c r="N94" i="2" s="1"/>
  <c r="S94" i="2" s="1"/>
  <c r="K200" i="2" l="1"/>
  <c r="L200" i="2" s="1"/>
  <c r="J96" i="2"/>
  <c r="K96" i="2" s="1"/>
  <c r="L96" i="2" s="1"/>
  <c r="N96" i="2" s="1"/>
  <c r="K121" i="2"/>
  <c r="L121" i="2" s="1"/>
  <c r="N121" i="2" s="1"/>
  <c r="S121" i="2" s="1"/>
  <c r="K219" i="2"/>
  <c r="L219" i="2" s="1"/>
  <c r="K185" i="2"/>
  <c r="L185" i="2" s="1"/>
  <c r="K149" i="2"/>
  <c r="L149" i="2" s="1"/>
  <c r="K230" i="2"/>
  <c r="L230" i="2" s="1"/>
  <c r="K226" i="2"/>
  <c r="L226" i="2" s="1"/>
  <c r="K222" i="2"/>
  <c r="L222" i="2" s="1"/>
  <c r="K214" i="2"/>
  <c r="L214" i="2" s="1"/>
  <c r="K188" i="2"/>
  <c r="L188" i="2" s="1"/>
  <c r="K184" i="2"/>
  <c r="L184" i="2" s="1"/>
  <c r="K180" i="2"/>
  <c r="L180" i="2" s="1"/>
  <c r="K164" i="2"/>
  <c r="L164" i="2" s="1"/>
  <c r="K160" i="2"/>
  <c r="L160" i="2" s="1"/>
  <c r="K152" i="2"/>
  <c r="L152" i="2" s="1"/>
  <c r="K144" i="2"/>
  <c r="L144" i="2" s="1"/>
  <c r="K215" i="2"/>
  <c r="L215" i="2" s="1"/>
  <c r="K181" i="2"/>
  <c r="L181" i="2" s="1"/>
  <c r="K169" i="2"/>
  <c r="L169" i="2" s="1"/>
  <c r="K233" i="2"/>
  <c r="L233" i="2" s="1"/>
  <c r="K221" i="2"/>
  <c r="L221" i="2" s="1"/>
  <c r="K209" i="2"/>
  <c r="L209" i="2" s="1"/>
  <c r="K201" i="2"/>
  <c r="L201" i="2" s="1"/>
  <c r="K191" i="2"/>
  <c r="L191" i="2" s="1"/>
  <c r="K179" i="2"/>
  <c r="L179" i="2" s="1"/>
  <c r="K175" i="2"/>
  <c r="L175" i="2" s="1"/>
  <c r="K159" i="2"/>
  <c r="L159" i="2" s="1"/>
  <c r="K151" i="2"/>
  <c r="L151" i="2" s="1"/>
  <c r="K223" i="2"/>
  <c r="L223" i="2" s="1"/>
  <c r="K165" i="2"/>
  <c r="L165" i="2" s="1"/>
  <c r="K157" i="2"/>
  <c r="L157" i="2" s="1"/>
  <c r="K232" i="2"/>
  <c r="L232" i="2" s="1"/>
  <c r="K228" i="2"/>
  <c r="L228" i="2" s="1"/>
  <c r="K220" i="2"/>
  <c r="L220" i="2" s="1"/>
  <c r="K216" i="2"/>
  <c r="L216" i="2" s="1"/>
  <c r="K186" i="2"/>
  <c r="L186" i="2" s="1"/>
  <c r="K178" i="2"/>
  <c r="L178" i="2" s="1"/>
  <c r="K174" i="2"/>
  <c r="L174" i="2" s="1"/>
  <c r="K166" i="2"/>
  <c r="L166" i="2" s="1"/>
  <c r="K158" i="2"/>
  <c r="L158" i="2" s="1"/>
  <c r="K154" i="2"/>
  <c r="L154" i="2" s="1"/>
  <c r="K150" i="2"/>
  <c r="L150" i="2" s="1"/>
  <c r="C234" i="2"/>
  <c r="C235" i="2" s="1"/>
  <c r="S101" i="2" l="1"/>
  <c r="S99" i="2"/>
  <c r="S97" i="2"/>
  <c r="S100" i="2"/>
  <c r="S98" i="2"/>
  <c r="S96" i="2"/>
  <c r="H24" i="2"/>
  <c r="H56" i="2"/>
  <c r="H9" i="2"/>
  <c r="H77" i="2"/>
  <c r="H50" i="2"/>
  <c r="H26" i="2" l="1"/>
  <c r="H27" i="2"/>
  <c r="H85" i="2"/>
  <c r="H8" i="2"/>
  <c r="H13" i="2"/>
  <c r="H47" i="2"/>
  <c r="H82" i="2"/>
  <c r="H15" i="2"/>
  <c r="H12" i="2"/>
  <c r="H76" i="2"/>
  <c r="H23" i="2"/>
  <c r="H11" i="2"/>
  <c r="H14" i="2"/>
  <c r="H81" i="2"/>
  <c r="H30" i="2"/>
  <c r="H21" i="2"/>
  <c r="H80" i="2"/>
  <c r="H46" i="2"/>
  <c r="H18" i="2"/>
  <c r="H72" i="2"/>
  <c r="H10" i="2"/>
  <c r="H16" i="2"/>
  <c r="H70" i="2" l="1"/>
  <c r="H22" i="2"/>
  <c r="H35" i="2"/>
  <c r="D123" i="2" l="1"/>
  <c r="D124" i="2" s="1"/>
  <c r="E123" i="2"/>
  <c r="E124" i="2" s="1"/>
  <c r="C240" i="2"/>
  <c r="H90" i="2"/>
  <c r="H78" i="2"/>
  <c r="E276" i="2" l="1"/>
  <c r="E277" i="2" s="1"/>
  <c r="E278" i="2" s="1"/>
  <c r="D276" i="2"/>
  <c r="D277" i="2" s="1"/>
  <c r="D278" i="2" s="1"/>
  <c r="H240" i="2"/>
  <c r="C241" i="2"/>
  <c r="C242" i="2" s="1"/>
  <c r="J240" i="2" l="1"/>
  <c r="K240" i="2" l="1"/>
  <c r="L240" i="2" l="1"/>
  <c r="H49" i="2" l="1"/>
  <c r="H48" i="2" l="1"/>
  <c r="H29" i="2"/>
  <c r="H41" i="2"/>
  <c r="H88" i="2"/>
  <c r="H32" i="2"/>
  <c r="H84" i="2" l="1"/>
  <c r="H54" i="2" l="1"/>
  <c r="C123" i="2" l="1"/>
  <c r="C124" i="2" s="1"/>
  <c r="C271" i="2" l="1"/>
  <c r="C276" i="2" l="1"/>
  <c r="C277" i="2" s="1"/>
  <c r="C278" i="2" s="1"/>
  <c r="C272" i="2"/>
  <c r="H197" i="2" l="1"/>
  <c r="J197" i="2" s="1"/>
  <c r="K197" i="2" s="1"/>
  <c r="L197" i="2" s="1"/>
  <c r="H195" i="2"/>
  <c r="J195" i="2" s="1"/>
  <c r="K195" i="2" s="1"/>
  <c r="L195" i="2" s="1"/>
  <c r="H105" i="2"/>
  <c r="J104" i="2" s="1"/>
  <c r="K104" i="2" s="1"/>
  <c r="L104" i="2" s="1"/>
  <c r="N104" i="2" s="1"/>
  <c r="S105" i="2" s="1"/>
  <c r="F9" i="4" l="1"/>
  <c r="E9" i="4"/>
  <c r="E11" i="4"/>
  <c r="F11" i="4"/>
  <c r="F46" i="4"/>
  <c r="E46" i="4"/>
  <c r="F32" i="4"/>
  <c r="E32" i="4"/>
  <c r="F30" i="4"/>
  <c r="E30" i="4"/>
  <c r="F36" i="4"/>
  <c r="E36" i="4"/>
  <c r="E12" i="4"/>
  <c r="F12" i="4"/>
  <c r="F10" i="4"/>
  <c r="E10" i="4"/>
  <c r="F6" i="4"/>
  <c r="E6" i="4"/>
  <c r="E15" i="4"/>
  <c r="F15" i="4"/>
  <c r="F40" i="4"/>
  <c r="E40" i="4"/>
  <c r="F50" i="4"/>
  <c r="E50" i="4"/>
  <c r="F33" i="4"/>
  <c r="E33" i="4"/>
  <c r="F17" i="4"/>
  <c r="E17" i="4"/>
  <c r="E7" i="4"/>
  <c r="F7" i="4"/>
  <c r="E8" i="4"/>
  <c r="F8" i="4"/>
  <c r="E19" i="4"/>
  <c r="F19" i="4"/>
  <c r="F45" i="4"/>
  <c r="E45" i="4"/>
  <c r="F51" i="4"/>
  <c r="E51" i="4"/>
  <c r="F49" i="4"/>
  <c r="E49" i="4"/>
  <c r="E20" i="4"/>
  <c r="F20" i="4"/>
  <c r="F41" i="4"/>
  <c r="H41" i="4" s="1"/>
  <c r="E41" i="4"/>
  <c r="F31" i="4"/>
  <c r="E31" i="4"/>
  <c r="F35" i="4"/>
  <c r="E35" i="4"/>
  <c r="F38" i="4"/>
  <c r="E38" i="4"/>
  <c r="H106" i="2"/>
  <c r="H87" i="2"/>
  <c r="J87" i="2" s="1"/>
  <c r="K87" i="2" s="1"/>
  <c r="L87" i="2" s="1"/>
  <c r="H25" i="2"/>
  <c r="J25" i="2" s="1"/>
  <c r="K25" i="2" s="1"/>
  <c r="L25" i="2" s="1"/>
  <c r="H20" i="2"/>
  <c r="J20" i="2" s="1"/>
  <c r="H6" i="2"/>
  <c r="H136" i="2"/>
  <c r="J136" i="2" s="1"/>
  <c r="K136" i="2" s="1"/>
  <c r="L136" i="2" s="1"/>
  <c r="H131" i="2"/>
  <c r="J131" i="2" s="1"/>
  <c r="K131" i="2" s="1"/>
  <c r="L131" i="2" s="1"/>
  <c r="H162" i="2"/>
  <c r="J162" i="2" s="1"/>
  <c r="K162" i="2" s="1"/>
  <c r="L162" i="2" s="1"/>
  <c r="H204" i="2"/>
  <c r="J204" i="2" s="1"/>
  <c r="K204" i="2" s="1"/>
  <c r="L204" i="2" s="1"/>
  <c r="H102" i="2"/>
  <c r="J102" i="2" s="1"/>
  <c r="H172" i="2"/>
  <c r="J172" i="2" s="1"/>
  <c r="K172" i="2" s="1"/>
  <c r="L172" i="2" s="1"/>
  <c r="H39" i="2"/>
  <c r="H128" i="2"/>
  <c r="J128" i="2" s="1"/>
  <c r="K128" i="2" s="1"/>
  <c r="L128" i="2" s="1"/>
  <c r="H202" i="2"/>
  <c r="J202" i="2" s="1"/>
  <c r="K202" i="2" s="1"/>
  <c r="L202" i="2" s="1"/>
  <c r="H203" i="2"/>
  <c r="J203" i="2" s="1"/>
  <c r="K203" i="2" s="1"/>
  <c r="L203" i="2" s="1"/>
  <c r="H199" i="2"/>
  <c r="J199" i="2" s="1"/>
  <c r="K199" i="2" s="1"/>
  <c r="L199" i="2" s="1"/>
  <c r="H31" i="2"/>
  <c r="H17" i="2"/>
  <c r="H34" i="2"/>
  <c r="H156" i="2"/>
  <c r="J156" i="2" s="1"/>
  <c r="K156" i="2" s="1"/>
  <c r="L156" i="2" s="1"/>
  <c r="H137" i="2"/>
  <c r="J137" i="2" s="1"/>
  <c r="K137" i="2" s="1"/>
  <c r="L137" i="2" s="1"/>
  <c r="H173" i="2"/>
  <c r="J173" i="2" s="1"/>
  <c r="K173" i="2" s="1"/>
  <c r="L173" i="2" s="1"/>
  <c r="H170" i="2"/>
  <c r="J170" i="2" s="1"/>
  <c r="K170" i="2" s="1"/>
  <c r="L170" i="2" s="1"/>
  <c r="H148" i="2"/>
  <c r="J148" i="2" s="1"/>
  <c r="K148" i="2" s="1"/>
  <c r="L148" i="2" s="1"/>
  <c r="H212" i="2"/>
  <c r="J212" i="2" s="1"/>
  <c r="K212" i="2" s="1"/>
  <c r="L212" i="2" s="1"/>
  <c r="H135" i="2"/>
  <c r="J135" i="2" s="1"/>
  <c r="K135" i="2" s="1"/>
  <c r="L135" i="2" s="1"/>
  <c r="H167" i="2"/>
  <c r="J167" i="2" s="1"/>
  <c r="K167" i="2" s="1"/>
  <c r="L167" i="2" s="1"/>
  <c r="H213" i="2"/>
  <c r="J213" i="2" s="1"/>
  <c r="K213" i="2" s="1"/>
  <c r="L213" i="2" s="1"/>
  <c r="H227" i="2"/>
  <c r="J227" i="2" s="1"/>
  <c r="K227" i="2" s="1"/>
  <c r="L227" i="2" s="1"/>
  <c r="H139" i="2"/>
  <c r="J139" i="2" s="1"/>
  <c r="K139" i="2" s="1"/>
  <c r="L139" i="2" s="1"/>
  <c r="H145" i="2"/>
  <c r="J145" i="2" s="1"/>
  <c r="K145" i="2" s="1"/>
  <c r="L145" i="2" s="1"/>
  <c r="H155" i="2"/>
  <c r="J155" i="2" s="1"/>
  <c r="K155" i="2" s="1"/>
  <c r="L155" i="2" s="1"/>
  <c r="H133" i="2"/>
  <c r="J133" i="2" s="1"/>
  <c r="K133" i="2" s="1"/>
  <c r="L133" i="2" s="1"/>
  <c r="H218" i="2"/>
  <c r="J218" i="2" s="1"/>
  <c r="K218" i="2" s="1"/>
  <c r="L218" i="2" s="1"/>
  <c r="H143" i="2"/>
  <c r="J143" i="2" s="1"/>
  <c r="K143" i="2" s="1"/>
  <c r="L143" i="2" s="1"/>
  <c r="H91" i="2"/>
  <c r="J90" i="2" s="1"/>
  <c r="H146" i="2"/>
  <c r="J146" i="2" s="1"/>
  <c r="K146" i="2" s="1"/>
  <c r="L146" i="2" s="1"/>
  <c r="H141" i="2"/>
  <c r="J141" i="2" s="1"/>
  <c r="K141" i="2" s="1"/>
  <c r="L141" i="2" s="1"/>
  <c r="H224" i="2"/>
  <c r="J224" i="2" s="1"/>
  <c r="K224" i="2" s="1"/>
  <c r="L224" i="2" s="1"/>
  <c r="H138" i="2"/>
  <c r="J138" i="2" s="1"/>
  <c r="K138" i="2" s="1"/>
  <c r="L138" i="2" s="1"/>
  <c r="H161" i="2"/>
  <c r="J161" i="2" s="1"/>
  <c r="K161" i="2" s="1"/>
  <c r="L161" i="2" s="1"/>
  <c r="H168" i="2"/>
  <c r="J168" i="2" s="1"/>
  <c r="K168" i="2" s="1"/>
  <c r="L168" i="2" s="1"/>
  <c r="H134" i="2"/>
  <c r="J134" i="2" s="1"/>
  <c r="K134" i="2" s="1"/>
  <c r="L134" i="2" s="1"/>
  <c r="H217" i="2"/>
  <c r="J217" i="2" s="1"/>
  <c r="K217" i="2" s="1"/>
  <c r="L217" i="2" s="1"/>
  <c r="H176" i="2"/>
  <c r="J176" i="2" s="1"/>
  <c r="K176" i="2" s="1"/>
  <c r="L176" i="2" s="1"/>
  <c r="H147" i="2"/>
  <c r="J147" i="2" s="1"/>
  <c r="K147" i="2" s="1"/>
  <c r="L147" i="2" s="1"/>
  <c r="H132" i="2"/>
  <c r="J132" i="2" s="1"/>
  <c r="K132" i="2" s="1"/>
  <c r="L132" i="2" s="1"/>
  <c r="H177" i="2"/>
  <c r="J177" i="2" s="1"/>
  <c r="K177" i="2" s="1"/>
  <c r="L177" i="2" s="1"/>
  <c r="H142" i="2"/>
  <c r="J142" i="2" s="1"/>
  <c r="K142" i="2" s="1"/>
  <c r="L142" i="2" s="1"/>
  <c r="H225" i="2"/>
  <c r="J225" i="2" s="1"/>
  <c r="K225" i="2" s="1"/>
  <c r="L225" i="2" s="1"/>
  <c r="K20" i="2" l="1"/>
  <c r="L20" i="2"/>
  <c r="K90" i="2"/>
  <c r="L90" i="2" s="1"/>
  <c r="N90" i="2" s="1"/>
  <c r="S91" i="2" s="1"/>
  <c r="F271" i="2"/>
  <c r="F272" i="2" s="1"/>
  <c r="N87" i="2"/>
  <c r="S87" i="2" s="1"/>
  <c r="P87" i="2"/>
  <c r="S88" i="2" s="1"/>
  <c r="K102" i="2"/>
  <c r="L102" i="2" s="1"/>
  <c r="N102" i="2" s="1"/>
  <c r="S102" i="2" s="1"/>
  <c r="F275" i="2"/>
  <c r="F241" i="2"/>
  <c r="F242" i="2" s="1"/>
  <c r="H35" i="4"/>
  <c r="G35" i="4"/>
  <c r="G41" i="4"/>
  <c r="S48" i="2"/>
  <c r="H45" i="4"/>
  <c r="G45" i="4"/>
  <c r="H17" i="4"/>
  <c r="J17" i="4" s="1"/>
  <c r="G17" i="4"/>
  <c r="G11" i="4"/>
  <c r="H11" i="4"/>
  <c r="E53" i="4"/>
  <c r="F53" i="4"/>
  <c r="H19" i="4"/>
  <c r="G19" i="4"/>
  <c r="G7" i="4"/>
  <c r="H7" i="4"/>
  <c r="F43" i="4"/>
  <c r="E43" i="4"/>
  <c r="G40" i="4"/>
  <c r="H40" i="4"/>
  <c r="H6" i="4"/>
  <c r="G6" i="4"/>
  <c r="H10" i="4"/>
  <c r="G10" i="4"/>
  <c r="H36" i="4"/>
  <c r="G36" i="4"/>
  <c r="H32" i="4"/>
  <c r="G32" i="4"/>
  <c r="E16" i="4"/>
  <c r="F16" i="4"/>
  <c r="F29" i="4"/>
  <c r="E29" i="4"/>
  <c r="G38" i="4"/>
  <c r="H38" i="4"/>
  <c r="G31" i="4"/>
  <c r="H31" i="4"/>
  <c r="H49" i="4"/>
  <c r="J49" i="4" s="1"/>
  <c r="G49" i="4"/>
  <c r="G51" i="4"/>
  <c r="H51" i="4"/>
  <c r="H15" i="4"/>
  <c r="G15" i="4"/>
  <c r="G12" i="4"/>
  <c r="H12" i="4"/>
  <c r="G8" i="4"/>
  <c r="H8" i="4"/>
  <c r="G33" i="4"/>
  <c r="H33" i="4"/>
  <c r="G50" i="4"/>
  <c r="H50" i="4"/>
  <c r="H30" i="4"/>
  <c r="G30" i="4"/>
  <c r="H46" i="4"/>
  <c r="G46" i="4"/>
  <c r="H9" i="4"/>
  <c r="G9" i="4"/>
  <c r="N25" i="2"/>
  <c r="S25" i="2" s="1"/>
  <c r="P25" i="2"/>
  <c r="S27" i="2" s="1"/>
  <c r="H75" i="2"/>
  <c r="H33" i="2"/>
  <c r="J31" i="2" s="1"/>
  <c r="K31" i="2" s="1"/>
  <c r="L31" i="2" s="1"/>
  <c r="H140" i="2"/>
  <c r="J140" i="2" s="1"/>
  <c r="K140" i="2" s="1"/>
  <c r="L140" i="2" s="1"/>
  <c r="H7" i="2"/>
  <c r="H28" i="2"/>
  <c r="J28" i="2" s="1"/>
  <c r="K28" i="2" s="1"/>
  <c r="L28" i="2" s="1"/>
  <c r="H130" i="2"/>
  <c r="J130" i="2" s="1"/>
  <c r="K130" i="2" s="1"/>
  <c r="L130" i="2" s="1"/>
  <c r="H171" i="2"/>
  <c r="J171" i="2" s="1"/>
  <c r="K171" i="2" s="1"/>
  <c r="L171" i="2" s="1"/>
  <c r="H163" i="2"/>
  <c r="J163" i="2" s="1"/>
  <c r="K163" i="2" s="1"/>
  <c r="L163" i="2" s="1"/>
  <c r="H153" i="2"/>
  <c r="J153" i="2" s="1"/>
  <c r="K153" i="2" s="1"/>
  <c r="L153" i="2" s="1"/>
  <c r="H183" i="2"/>
  <c r="J183" i="2" s="1"/>
  <c r="K183" i="2" s="1"/>
  <c r="L183" i="2" s="1"/>
  <c r="H182" i="2"/>
  <c r="J182" i="2" s="1"/>
  <c r="K182" i="2" s="1"/>
  <c r="L182" i="2" s="1"/>
  <c r="H45" i="2"/>
  <c r="H208" i="2"/>
  <c r="J208" i="2" s="1"/>
  <c r="K208" i="2" s="1"/>
  <c r="L208" i="2" s="1"/>
  <c r="H38" i="2"/>
  <c r="J38" i="2" s="1"/>
  <c r="K38" i="2" s="1"/>
  <c r="L38" i="2" s="1"/>
  <c r="H86" i="2"/>
  <c r="P20" i="2" l="1"/>
  <c r="N20" i="2"/>
  <c r="S20" i="2" s="1"/>
  <c r="I11" i="4"/>
  <c r="I41" i="4"/>
  <c r="I36" i="4"/>
  <c r="I32" i="4"/>
  <c r="I45" i="4"/>
  <c r="I15" i="4"/>
  <c r="I49" i="4"/>
  <c r="I17" i="4"/>
  <c r="I35" i="4"/>
  <c r="I51" i="4"/>
  <c r="I31" i="4"/>
  <c r="I33" i="4"/>
  <c r="P28" i="2"/>
  <c r="S30" i="2" s="1"/>
  <c r="N28" i="2"/>
  <c r="P31" i="2"/>
  <c r="N31" i="2"/>
  <c r="I10" i="4"/>
  <c r="F47" i="4"/>
  <c r="E47" i="4"/>
  <c r="F42" i="4"/>
  <c r="E42" i="4"/>
  <c r="H16" i="4"/>
  <c r="G16" i="4"/>
  <c r="F18" i="4"/>
  <c r="E18" i="4"/>
  <c r="G43" i="4"/>
  <c r="H43" i="4"/>
  <c r="F14" i="4"/>
  <c r="E14" i="4"/>
  <c r="I46" i="4"/>
  <c r="I6" i="4"/>
  <c r="G53" i="4"/>
  <c r="H53" i="4"/>
  <c r="I50" i="4"/>
  <c r="I8" i="4"/>
  <c r="E48" i="4"/>
  <c r="F48" i="4"/>
  <c r="I12" i="4"/>
  <c r="I38" i="4"/>
  <c r="F37" i="4"/>
  <c r="E37" i="4"/>
  <c r="I7" i="4"/>
  <c r="I9" i="4"/>
  <c r="I30" i="4"/>
  <c r="E52" i="4"/>
  <c r="F52" i="4"/>
  <c r="G29" i="4"/>
  <c r="H29" i="4"/>
  <c r="I40" i="4"/>
  <c r="I19" i="4"/>
  <c r="S38" i="2"/>
  <c r="S39" i="2"/>
  <c r="H55" i="2"/>
  <c r="S35" i="2" l="1"/>
  <c r="S34" i="2"/>
  <c r="I43" i="4"/>
  <c r="F123" i="2"/>
  <c r="F124" i="2" s="1"/>
  <c r="I16" i="4"/>
  <c r="S33" i="2"/>
  <c r="S32" i="2"/>
  <c r="S31" i="2"/>
  <c r="S29" i="2"/>
  <c r="S28" i="2"/>
  <c r="I53" i="4"/>
  <c r="H129" i="2"/>
  <c r="H52" i="4"/>
  <c r="G52" i="4"/>
  <c r="H42" i="4"/>
  <c r="G42" i="4"/>
  <c r="J29" i="4"/>
  <c r="H48" i="4"/>
  <c r="G48" i="4"/>
  <c r="H14" i="4"/>
  <c r="G14" i="4"/>
  <c r="I29" i="4"/>
  <c r="H37" i="4"/>
  <c r="G37" i="4"/>
  <c r="H18" i="4"/>
  <c r="G18" i="4"/>
  <c r="G47" i="4"/>
  <c r="H47" i="4"/>
  <c r="I42" i="4" l="1"/>
  <c r="I48" i="4"/>
  <c r="I52" i="4"/>
  <c r="I47" i="4"/>
  <c r="F234" i="2"/>
  <c r="J129" i="2"/>
  <c r="I18" i="4"/>
  <c r="I37" i="4"/>
  <c r="I14" i="4"/>
  <c r="F235" i="2" l="1"/>
  <c r="F276" i="2"/>
  <c r="F277" i="2" s="1"/>
  <c r="F278" i="2" s="1"/>
  <c r="K129" i="2"/>
  <c r="L129" i="2" s="1"/>
  <c r="G194" i="2" l="1"/>
  <c r="H194" i="2" s="1"/>
  <c r="J194" i="2" s="1"/>
  <c r="K194" i="2" s="1"/>
  <c r="L194" i="2" s="1"/>
  <c r="G248" i="2"/>
  <c r="H248" i="2" s="1"/>
  <c r="J248" i="2" s="1"/>
  <c r="K248" i="2" s="1"/>
  <c r="L248" i="2" s="1"/>
  <c r="G246" i="2"/>
  <c r="H246" i="2" s="1"/>
  <c r="J246" i="2" s="1"/>
  <c r="K246" i="2" s="1"/>
  <c r="L246" i="2" s="1"/>
  <c r="G257" i="2"/>
  <c r="H257" i="2" s="1"/>
  <c r="J257" i="2" s="1"/>
  <c r="K257" i="2" s="1"/>
  <c r="L257" i="2" s="1"/>
  <c r="G261" i="2"/>
  <c r="H261" i="2" s="1"/>
  <c r="J261" i="2" s="1"/>
  <c r="K261" i="2" s="1"/>
  <c r="L261" i="2" s="1"/>
  <c r="G247" i="2"/>
  <c r="H247" i="2" s="1"/>
  <c r="J247" i="2" s="1"/>
  <c r="K247" i="2" s="1"/>
  <c r="L247" i="2" s="1"/>
  <c r="G253" i="2"/>
  <c r="H253" i="2" s="1"/>
  <c r="J253" i="2" s="1"/>
  <c r="K253" i="2" s="1"/>
  <c r="L253" i="2" s="1"/>
  <c r="G255" i="2"/>
  <c r="H255" i="2" s="1"/>
  <c r="J255" i="2" s="1"/>
  <c r="K255" i="2" s="1"/>
  <c r="L255" i="2" s="1"/>
  <c r="G258" i="2"/>
  <c r="H258" i="2" s="1"/>
  <c r="J258" i="2" s="1"/>
  <c r="K258" i="2" s="1"/>
  <c r="L258" i="2" s="1"/>
  <c r="G264" i="2"/>
  <c r="H264" i="2" s="1"/>
  <c r="J264" i="2" s="1"/>
  <c r="K264" i="2" s="1"/>
  <c r="L264" i="2" s="1"/>
  <c r="G192" i="2" l="1"/>
  <c r="H192" i="2" s="1"/>
  <c r="J192" i="2" s="1"/>
  <c r="K192" i="2" s="1"/>
  <c r="L192" i="2" s="1"/>
  <c r="G237" i="2"/>
  <c r="G71" i="2"/>
  <c r="H71" i="2" s="1"/>
  <c r="J71" i="2" s="1"/>
  <c r="K71" i="2" s="1"/>
  <c r="L71" i="2" s="1"/>
  <c r="S71" i="2" s="1"/>
  <c r="G189" i="2"/>
  <c r="H189" i="2" s="1"/>
  <c r="J189" i="2" s="1"/>
  <c r="K189" i="2" s="1"/>
  <c r="L189" i="2" s="1"/>
  <c r="G190" i="2"/>
  <c r="H190" i="2" s="1"/>
  <c r="J190" i="2" s="1"/>
  <c r="K190" i="2" s="1"/>
  <c r="L190" i="2" s="1"/>
  <c r="G89" i="2"/>
  <c r="H89" i="2" s="1"/>
  <c r="J89" i="2" s="1"/>
  <c r="K89" i="2" s="1"/>
  <c r="L89" i="2" s="1"/>
  <c r="N89" i="2" s="1"/>
  <c r="S89" i="2" s="1"/>
  <c r="G103" i="2"/>
  <c r="H103" i="2" s="1"/>
  <c r="J103" i="2" s="1"/>
  <c r="K103" i="2" s="1"/>
  <c r="L103" i="2" s="1"/>
  <c r="N103" i="2" s="1"/>
  <c r="S103" i="2" s="1"/>
  <c r="G231" i="2"/>
  <c r="H231" i="2" s="1"/>
  <c r="J231" i="2" s="1"/>
  <c r="K231" i="2" s="1"/>
  <c r="L231" i="2" s="1"/>
  <c r="H59" i="2"/>
  <c r="G74" i="2"/>
  <c r="H74" i="2" s="1"/>
  <c r="G83" i="2"/>
  <c r="H83" i="2" s="1"/>
  <c r="J82" i="2" s="1"/>
  <c r="K82" i="2" s="1"/>
  <c r="L82" i="2" s="1"/>
  <c r="G43" i="2"/>
  <c r="H43" i="2" s="1"/>
  <c r="D44" i="4"/>
  <c r="G268" i="2"/>
  <c r="H268" i="2" s="1"/>
  <c r="J268" i="2" s="1"/>
  <c r="K268" i="2" s="1"/>
  <c r="L268" i="2" s="1"/>
  <c r="G263" i="2"/>
  <c r="H263" i="2" s="1"/>
  <c r="J263" i="2" s="1"/>
  <c r="K263" i="2" s="1"/>
  <c r="L263" i="2" s="1"/>
  <c r="G260" i="2"/>
  <c r="H260" i="2" s="1"/>
  <c r="J260" i="2" s="1"/>
  <c r="K260" i="2" s="1"/>
  <c r="L260" i="2" s="1"/>
  <c r="G270" i="2"/>
  <c r="H270" i="2" s="1"/>
  <c r="J270" i="2" s="1"/>
  <c r="K270" i="2" s="1"/>
  <c r="L270" i="2" s="1"/>
  <c r="G266" i="2"/>
  <c r="H266" i="2" s="1"/>
  <c r="J266" i="2" s="1"/>
  <c r="K266" i="2" s="1"/>
  <c r="L266" i="2" s="1"/>
  <c r="G250" i="2"/>
  <c r="H250" i="2" s="1"/>
  <c r="J250" i="2" s="1"/>
  <c r="K250" i="2" s="1"/>
  <c r="L250" i="2" s="1"/>
  <c r="G267" i="2"/>
  <c r="H267" i="2" s="1"/>
  <c r="J267" i="2" s="1"/>
  <c r="K267" i="2" s="1"/>
  <c r="L267" i="2" s="1"/>
  <c r="G256" i="2"/>
  <c r="H256" i="2" s="1"/>
  <c r="J256" i="2" s="1"/>
  <c r="K256" i="2" s="1"/>
  <c r="L256" i="2" s="1"/>
  <c r="G269" i="2"/>
  <c r="H269" i="2" s="1"/>
  <c r="J269" i="2" s="1"/>
  <c r="K269" i="2" s="1"/>
  <c r="L269" i="2" s="1"/>
  <c r="G249" i="2"/>
  <c r="H249" i="2" s="1"/>
  <c r="J249" i="2" s="1"/>
  <c r="K249" i="2" s="1"/>
  <c r="L249" i="2" s="1"/>
  <c r="G259" i="2"/>
  <c r="H259" i="2" s="1"/>
  <c r="J259" i="2" s="1"/>
  <c r="K259" i="2" s="1"/>
  <c r="L259" i="2" s="1"/>
  <c r="G252" i="2"/>
  <c r="H252" i="2" s="1"/>
  <c r="J252" i="2" s="1"/>
  <c r="K252" i="2" s="1"/>
  <c r="L252" i="2" s="1"/>
  <c r="G254" i="2"/>
  <c r="H254" i="2" s="1"/>
  <c r="J254" i="2" s="1"/>
  <c r="K254" i="2" s="1"/>
  <c r="L254" i="2" s="1"/>
  <c r="G239" i="2"/>
  <c r="H239" i="2" s="1"/>
  <c r="J239" i="2" s="1"/>
  <c r="K239" i="2" s="1"/>
  <c r="L239" i="2" s="1"/>
  <c r="G245" i="2"/>
  <c r="H245" i="2" s="1"/>
  <c r="J245" i="2" s="1"/>
  <c r="K245" i="2" s="1"/>
  <c r="L245" i="2" s="1"/>
  <c r="G265" i="2"/>
  <c r="H265" i="2" s="1"/>
  <c r="J265" i="2" s="1"/>
  <c r="K265" i="2" s="1"/>
  <c r="L265" i="2" s="1"/>
  <c r="G251" i="2"/>
  <c r="H251" i="2" s="1"/>
  <c r="J251" i="2" s="1"/>
  <c r="K251" i="2" s="1"/>
  <c r="L251" i="2" s="1"/>
  <c r="G262" i="2"/>
  <c r="H262" i="2" s="1"/>
  <c r="J262" i="2" s="1"/>
  <c r="K262" i="2" s="1"/>
  <c r="L262" i="2" s="1"/>
  <c r="H58" i="2" l="1"/>
  <c r="H51" i="2"/>
  <c r="H52" i="2"/>
  <c r="G229" i="2"/>
  <c r="H229" i="2" s="1"/>
  <c r="J229" i="2" s="1"/>
  <c r="K229" i="2" s="1"/>
  <c r="L229" i="2" s="1"/>
  <c r="F44" i="4"/>
  <c r="E44" i="4"/>
  <c r="N82" i="2"/>
  <c r="P82" i="2"/>
  <c r="S85" i="2" s="1"/>
  <c r="G274" i="2"/>
  <c r="D39" i="4"/>
  <c r="H237" i="2"/>
  <c r="H57" i="2"/>
  <c r="H53" i="2"/>
  <c r="G238" i="2"/>
  <c r="H238" i="2" s="1"/>
  <c r="J238" i="2" s="1"/>
  <c r="K238" i="2" s="1"/>
  <c r="L238" i="2" s="1"/>
  <c r="G19" i="2"/>
  <c r="H19" i="2" s="1"/>
  <c r="J17" i="2" s="1"/>
  <c r="K17" i="2" s="1"/>
  <c r="L17" i="2" s="1"/>
  <c r="G107" i="2"/>
  <c r="H107" i="2" s="1"/>
  <c r="J106" i="2" s="1"/>
  <c r="K106" i="2" s="1"/>
  <c r="L106" i="2" s="1"/>
  <c r="N106" i="2" s="1"/>
  <c r="S106" i="2" s="1"/>
  <c r="G187" i="2"/>
  <c r="H187" i="2" s="1"/>
  <c r="J187" i="2" s="1"/>
  <c r="K187" i="2" s="1"/>
  <c r="L187" i="2" s="1"/>
  <c r="G79" i="2"/>
  <c r="H79" i="2" s="1"/>
  <c r="J79" i="2" s="1"/>
  <c r="K79" i="2" s="1"/>
  <c r="L79" i="2" s="1"/>
  <c r="N79" i="2" s="1"/>
  <c r="G42" i="2"/>
  <c r="H42" i="2" s="1"/>
  <c r="G73" i="2"/>
  <c r="H73" i="2" s="1"/>
  <c r="J72" i="2" s="1"/>
  <c r="K72" i="2" s="1"/>
  <c r="L72" i="2" s="1"/>
  <c r="G44" i="2"/>
  <c r="H44" i="2" s="1"/>
  <c r="G92" i="2"/>
  <c r="H92" i="2" s="1"/>
  <c r="J92" i="2" s="1"/>
  <c r="K92" i="2" s="1"/>
  <c r="L92" i="2" s="1"/>
  <c r="N92" i="2" s="1"/>
  <c r="G5" i="2"/>
  <c r="J51" i="2" l="1"/>
  <c r="J41" i="2"/>
  <c r="K41" i="2" s="1"/>
  <c r="L41" i="2" s="1"/>
  <c r="P41" i="2" s="1"/>
  <c r="G241" i="2"/>
  <c r="G242" i="2" s="1"/>
  <c r="H5" i="2"/>
  <c r="S92" i="2"/>
  <c r="S93" i="2"/>
  <c r="N72" i="2"/>
  <c r="P72" i="2"/>
  <c r="S79" i="2"/>
  <c r="S80" i="2"/>
  <c r="S81" i="2"/>
  <c r="N17" i="2"/>
  <c r="P17" i="2"/>
  <c r="G244" i="2"/>
  <c r="D34" i="4"/>
  <c r="J237" i="2"/>
  <c r="H241" i="2"/>
  <c r="E39" i="4"/>
  <c r="F39" i="4"/>
  <c r="H274" i="2"/>
  <c r="G275" i="2"/>
  <c r="S84" i="2"/>
  <c r="S82" i="2"/>
  <c r="S83" i="2"/>
  <c r="G44" i="4"/>
  <c r="H44" i="4"/>
  <c r="J44" i="4" s="1"/>
  <c r="D13" i="4"/>
  <c r="H60" i="2"/>
  <c r="J60" i="2" s="1"/>
  <c r="G211" i="2"/>
  <c r="H211" i="2" s="1"/>
  <c r="J211" i="2" s="1"/>
  <c r="K211" i="2" s="1"/>
  <c r="L211" i="2" s="1"/>
  <c r="G207" i="2"/>
  <c r="H207" i="2" s="1"/>
  <c r="J207" i="2" s="1"/>
  <c r="K207" i="2" s="1"/>
  <c r="L207" i="2" s="1"/>
  <c r="G127" i="2"/>
  <c r="K51" i="2" l="1"/>
  <c r="L51" i="2" s="1"/>
  <c r="P51" i="2" s="1"/>
  <c r="S56" i="2" s="1"/>
  <c r="N41" i="2"/>
  <c r="S45" i="2" s="1"/>
  <c r="I44" i="4"/>
  <c r="G123" i="2"/>
  <c r="G124" i="2" s="1"/>
  <c r="H127" i="2"/>
  <c r="K60" i="2"/>
  <c r="L60" i="2" s="1"/>
  <c r="F13" i="4"/>
  <c r="E13" i="4"/>
  <c r="E21" i="4" s="1"/>
  <c r="D21" i="4"/>
  <c r="K277" i="2"/>
  <c r="K275" i="2"/>
  <c r="H275" i="2"/>
  <c r="I274" i="2" s="1"/>
  <c r="K274" i="2"/>
  <c r="K276" i="2"/>
  <c r="H242" i="2" s="1"/>
  <c r="G39" i="4"/>
  <c r="H39" i="4"/>
  <c r="J39" i="4" s="1"/>
  <c r="K237" i="2"/>
  <c r="K241" i="2" s="1"/>
  <c r="J241" i="2"/>
  <c r="F34" i="4"/>
  <c r="E34" i="4"/>
  <c r="E54" i="4" s="1"/>
  <c r="D54" i="4"/>
  <c r="G271" i="2"/>
  <c r="H244" i="2"/>
  <c r="S17" i="2"/>
  <c r="S18" i="2"/>
  <c r="S19" i="2"/>
  <c r="S77" i="2"/>
  <c r="S76" i="2"/>
  <c r="S72" i="2"/>
  <c r="S75" i="2"/>
  <c r="S73" i="2"/>
  <c r="S74" i="2"/>
  <c r="J5" i="2"/>
  <c r="H123" i="2"/>
  <c r="G206" i="2"/>
  <c r="H206" i="2" s="1"/>
  <c r="J206" i="2" s="1"/>
  <c r="K206" i="2" s="1"/>
  <c r="L206" i="2" s="1"/>
  <c r="G210" i="2"/>
  <c r="H210" i="2" s="1"/>
  <c r="J210" i="2" s="1"/>
  <c r="K210" i="2" s="1"/>
  <c r="L210" i="2" s="1"/>
  <c r="H124" i="2" l="1"/>
  <c r="S43" i="2"/>
  <c r="S58" i="2"/>
  <c r="S59" i="2"/>
  <c r="S57" i="2"/>
  <c r="N51" i="2"/>
  <c r="S51" i="2" s="1"/>
  <c r="S42" i="2"/>
  <c r="S44" i="2"/>
  <c r="S41" i="2"/>
  <c r="L237" i="2"/>
  <c r="L241" i="2" s="1"/>
  <c r="I39" i="4"/>
  <c r="K279" i="2"/>
  <c r="H281" i="2" s="1"/>
  <c r="H288" i="2" s="1"/>
  <c r="H290" i="2" s="1"/>
  <c r="H291" i="2" s="1"/>
  <c r="H292" i="2" s="1"/>
  <c r="K5" i="2"/>
  <c r="K123" i="2" s="1"/>
  <c r="J123" i="2"/>
  <c r="J124" i="2" s="1"/>
  <c r="H271" i="2"/>
  <c r="J244" i="2"/>
  <c r="G272" i="2"/>
  <c r="H34" i="4"/>
  <c r="G34" i="4"/>
  <c r="F54" i="4"/>
  <c r="H13" i="4"/>
  <c r="G13" i="4"/>
  <c r="F21" i="4"/>
  <c r="P60" i="2"/>
  <c r="N60" i="2"/>
  <c r="J127" i="2"/>
  <c r="S52" i="2" l="1"/>
  <c r="U49" i="2"/>
  <c r="S55" i="2"/>
  <c r="H283" i="2"/>
  <c r="H284" i="2" s="1"/>
  <c r="H272" i="2"/>
  <c r="L5" i="2"/>
  <c r="N5" i="2" s="1"/>
  <c r="S60" i="2"/>
  <c r="G205" i="2"/>
  <c r="K127" i="2"/>
  <c r="L127" i="2" s="1"/>
  <c r="I13" i="4"/>
  <c r="I21" i="4" s="1"/>
  <c r="G21" i="4"/>
  <c r="J13" i="4"/>
  <c r="H21" i="4"/>
  <c r="K291" i="2"/>
  <c r="K292" i="2"/>
  <c r="K293" i="2"/>
  <c r="K294" i="2"/>
  <c r="I34" i="4"/>
  <c r="I54" i="4" s="1"/>
  <c r="G54" i="4"/>
  <c r="G56" i="4" s="1"/>
  <c r="J34" i="4"/>
  <c r="H54" i="4"/>
  <c r="H56" i="4" s="1"/>
  <c r="J271" i="2"/>
  <c r="K271" i="2" s="1"/>
  <c r="K244" i="2"/>
  <c r="L244" i="2" s="1"/>
  <c r="L271" i="2" s="1"/>
  <c r="L123" i="2" l="1"/>
  <c r="P5" i="2"/>
  <c r="S11" i="2" s="1"/>
  <c r="H205" i="2"/>
  <c r="G234" i="2"/>
  <c r="S6" i="2"/>
  <c r="S5" i="2"/>
  <c r="S7" i="2"/>
  <c r="S46" i="2"/>
  <c r="S47" i="2"/>
  <c r="S23" i="2"/>
  <c r="S21" i="2"/>
  <c r="S123" i="2" l="1"/>
  <c r="G235" i="2"/>
  <c r="G276" i="2"/>
  <c r="G277" i="2" s="1"/>
  <c r="G278" i="2" s="1"/>
  <c r="J205" i="2"/>
  <c r="H234" i="2"/>
  <c r="H235" i="2" l="1"/>
  <c r="H276" i="2"/>
  <c r="H277" i="2" s="1"/>
  <c r="H278" i="2" s="1"/>
  <c r="K205" i="2"/>
  <c r="L205" i="2" s="1"/>
  <c r="J234" i="2"/>
  <c r="K234" i="2" s="1"/>
  <c r="L234" i="2" l="1"/>
  <c r="L272" i="2" s="1"/>
  <c r="I275" i="2" s="1"/>
  <c r="K272" i="2"/>
</calcChain>
</file>

<file path=xl/sharedStrings.xml><?xml version="1.0" encoding="utf-8"?>
<sst xmlns="http://schemas.openxmlformats.org/spreadsheetml/2006/main" count="551" uniqueCount="291">
  <si>
    <t xml:space="preserve">NO </t>
  </si>
  <si>
    <t>NAMA DOKTER AHLI &amp; ASISTEN</t>
  </si>
  <si>
    <t>WINI</t>
  </si>
  <si>
    <t>JUMLAH</t>
  </si>
  <si>
    <t>UPF</t>
  </si>
  <si>
    <t>DR.ABD.FARIS,SP.OG</t>
  </si>
  <si>
    <t>OBGYN</t>
  </si>
  <si>
    <t>DR.DJEMY,SP.OG</t>
  </si>
  <si>
    <t>DR.HERIYANI PARAWESI,M.KES.SP.OG</t>
  </si>
  <si>
    <t>DR.ARIEF HUSAIN,SP.B</t>
  </si>
  <si>
    <t>BEDAH</t>
  </si>
  <si>
    <t>DR.IKHLAS,SP.B</t>
  </si>
  <si>
    <t>DR.ANDRY,SP.B</t>
  </si>
  <si>
    <t>DR.RAYMOND ANURANTHA, SP.B</t>
  </si>
  <si>
    <t>DR.ZAKI MUBARAK</t>
  </si>
  <si>
    <t>DR. MUH.SALAHUDDIN</t>
  </si>
  <si>
    <t>DR. MUH. FAUZI</t>
  </si>
  <si>
    <t>DR .MUH. CAESAR BORNI</t>
  </si>
  <si>
    <t>DR.SRI SIKSPIRIANI C.HARUN.SP.OT</t>
  </si>
  <si>
    <t>ORTO</t>
  </si>
  <si>
    <t>DR.JECKY</t>
  </si>
  <si>
    <t>DR.SAMSUL</t>
  </si>
  <si>
    <t>DR.DENSY,SP.THT</t>
  </si>
  <si>
    <t>THT</t>
  </si>
  <si>
    <t>DR.FATMAWATI,SP.THT</t>
  </si>
  <si>
    <t>DR.MARIA K PEURWATI</t>
  </si>
  <si>
    <t>DR.BAMBANG ALI,SP.M</t>
  </si>
  <si>
    <t>MATA</t>
  </si>
  <si>
    <t>DR.SANTI KUSUMAWATY,SP.M</t>
  </si>
  <si>
    <t>DR. CITRA ASMA ANGGITA</t>
  </si>
  <si>
    <t>DR.TIARA MEIRANI V.S.HAMID</t>
  </si>
  <si>
    <t>DR.MIKE</t>
  </si>
  <si>
    <t>ANASTESI</t>
  </si>
  <si>
    <t>DR. MUH. REZA, SP.AN</t>
  </si>
  <si>
    <t>DR.DONNY, SP.AN</t>
  </si>
  <si>
    <t>DR.NURHAEDA T,SP.A</t>
  </si>
  <si>
    <t>ANAK</t>
  </si>
  <si>
    <t>DR.CRISTINA M.R.KOLONDAM,SP.A</t>
  </si>
  <si>
    <t>DR.WINARNI A,SP. A</t>
  </si>
  <si>
    <t>DR. C. LISTER SUMAMPOUW, SP. A</t>
  </si>
  <si>
    <t>DR. DEWI NURUL SAKINAH</t>
  </si>
  <si>
    <t>DR.LISTI</t>
  </si>
  <si>
    <t>DR. DIMAS, SP. A</t>
  </si>
  <si>
    <t>DR. ARFAN SUNUSI,SP.PD</t>
  </si>
  <si>
    <t>DR.WINARTI ARIFUDDIN,SP.PD</t>
  </si>
  <si>
    <t>DR.YOMA SARI NAMARA,SP.PD</t>
  </si>
  <si>
    <t>DR. ANDI WAHYUDI PABABBRI.SP.PD</t>
  </si>
  <si>
    <t>DR.MARIA ROSA DALIMA.R(POLI)</t>
  </si>
  <si>
    <t>DR.ISMAIL IBRAHIM</t>
  </si>
  <si>
    <t>DR.AINUN</t>
  </si>
  <si>
    <t>DR.RAHMI ANANG</t>
  </si>
  <si>
    <t>I MADE LANANG WISNU, S.PD</t>
  </si>
  <si>
    <t>HD</t>
  </si>
  <si>
    <t>DR.RUSLAN R RAMLI,SP.S(POLI)</t>
  </si>
  <si>
    <t>SARAF</t>
  </si>
  <si>
    <t>DR.MAGDALENA S, M.KES.SP.S</t>
  </si>
  <si>
    <t>DR.NURFAIZAH, M.KES. SP.S</t>
  </si>
  <si>
    <t>DR.WIJOYO HALIM, SP. S</t>
  </si>
  <si>
    <t>DR.MASITA</t>
  </si>
  <si>
    <t>DR. INTJE NORMA</t>
  </si>
  <si>
    <t>DR.MASYITA,SP.RAD</t>
  </si>
  <si>
    <t>RADIOLOGI</t>
  </si>
  <si>
    <t>DR. SELVI OKTAVIANA PURBA</t>
  </si>
  <si>
    <t>DR.DAFRIANA,SP.RAD</t>
  </si>
  <si>
    <t>DR.NUR RAHMA,SP.KK</t>
  </si>
  <si>
    <t>KULIT</t>
  </si>
  <si>
    <t>DR.SUKMA,SP.KK</t>
  </si>
  <si>
    <t>DR.SARI H PUSADAN,SP.KK.M.KES</t>
  </si>
  <si>
    <t>DR.TJANDRA HALIM</t>
  </si>
  <si>
    <t>DR.SORAYA,SP.KJ</t>
  </si>
  <si>
    <t>JIWA</t>
  </si>
  <si>
    <t>DR.ARISTO</t>
  </si>
  <si>
    <t>DR.ATIKA</t>
  </si>
  <si>
    <t>UTD</t>
  </si>
  <si>
    <t>PA</t>
  </si>
  <si>
    <t>DR.RATNAWATI,SP.PA</t>
  </si>
  <si>
    <t>DR.SURIYANTI</t>
  </si>
  <si>
    <t>LAB</t>
  </si>
  <si>
    <t>DR.HAERANI</t>
  </si>
  <si>
    <t xml:space="preserve">DRG MARSYAH </t>
  </si>
  <si>
    <t>GIGI KONSERVASI</t>
  </si>
  <si>
    <t>DRG MARTHA</t>
  </si>
  <si>
    <t>GIGI ANAK</t>
  </si>
  <si>
    <t>DRG.HERLINA BACHTIAR</t>
  </si>
  <si>
    <t>GIGI</t>
  </si>
  <si>
    <t>DRG.CONSTANTINA AKSA INA</t>
  </si>
  <si>
    <t>DRG.YULIA  AFRIANTI</t>
  </si>
  <si>
    <t>DRG.DEWA NYOMAN DONI.A</t>
  </si>
  <si>
    <t>DRG.DJUHAEDAH</t>
  </si>
  <si>
    <t>DR.DARMA</t>
  </si>
  <si>
    <t>GIZI</t>
  </si>
  <si>
    <t>DR..JULIASARI, SP. JP</t>
  </si>
  <si>
    <t>JANTUNG</t>
  </si>
  <si>
    <t>DR.WINDY DORIS RORING, SP. KFR</t>
  </si>
  <si>
    <t>REHABMEDIK</t>
  </si>
  <si>
    <t>DR. FRANS FADLI DATUK ISMAIL</t>
  </si>
  <si>
    <t>IGD</t>
  </si>
  <si>
    <t>DR.ARDIYANTO PANGGESO</t>
  </si>
  <si>
    <t>DR.VIRANI ANDIYASARI R A</t>
  </si>
  <si>
    <t>DR.MUNAWARAH</t>
  </si>
  <si>
    <t>DR.ADHELEIDE KRISNAWATI BORMAN</t>
  </si>
  <si>
    <t>DR.SITI NAWIRA SEPTIANI</t>
  </si>
  <si>
    <t>DR.KALSUM</t>
  </si>
  <si>
    <t>DR.MARDIYAH YAMANI</t>
  </si>
  <si>
    <t>DR.MIRANTI</t>
  </si>
  <si>
    <t>DR.ANITA RAHMAWATI</t>
  </si>
  <si>
    <t>DR.FANDI</t>
  </si>
  <si>
    <t>DR.FAISAL FAKHRI</t>
  </si>
  <si>
    <t>DR.ALIDA IRENE</t>
  </si>
  <si>
    <t>DR.RUSDA</t>
  </si>
  <si>
    <t>DR.GARIT</t>
  </si>
  <si>
    <t>DR. SARIFUDDIN, SP.P</t>
  </si>
  <si>
    <t>PARU</t>
  </si>
  <si>
    <t>DR. ASTRI ANDRA</t>
  </si>
  <si>
    <t>TOTAL MEDIS</t>
  </si>
  <si>
    <t>NO</t>
  </si>
  <si>
    <t>RUANGAN</t>
  </si>
  <si>
    <t>IGD KEBIDANAN</t>
  </si>
  <si>
    <t>KAMAR BERSALIN</t>
  </si>
  <si>
    <t>RAJAWALI ATAS III</t>
  </si>
  <si>
    <t>RAJAWALI BAWAH III</t>
  </si>
  <si>
    <t>GARUDA ATAS I</t>
  </si>
  <si>
    <t>GARUDA ATAS II</t>
  </si>
  <si>
    <t>GARUDA BAWAH I</t>
  </si>
  <si>
    <t>GARUDA BAWAH II</t>
  </si>
  <si>
    <t>GARUDA BAWAH III</t>
  </si>
  <si>
    <t>GELATIK I</t>
  </si>
  <si>
    <t>GELATIK II</t>
  </si>
  <si>
    <t>GELATIK III</t>
  </si>
  <si>
    <t>KAKATUA I</t>
  </si>
  <si>
    <t>MERAK I</t>
  </si>
  <si>
    <t>MERPATI</t>
  </si>
  <si>
    <t>MALEO</t>
  </si>
  <si>
    <t>BELIBIS</t>
  </si>
  <si>
    <t>ICU</t>
  </si>
  <si>
    <t>KUTILANG I</t>
  </si>
  <si>
    <t>KENARI I</t>
  </si>
  <si>
    <t>KENARI II</t>
  </si>
  <si>
    <t>WALET ATAS III</t>
  </si>
  <si>
    <t>WALET BAWAH IIII</t>
  </si>
  <si>
    <t>PIPIT I</t>
  </si>
  <si>
    <t>PIPIT II</t>
  </si>
  <si>
    <t>PIPIT III</t>
  </si>
  <si>
    <t>CAMAR</t>
  </si>
  <si>
    <t>INTERMEDITE</t>
  </si>
  <si>
    <t>NURI ATAS I</t>
  </si>
  <si>
    <t>NURI ATAS II</t>
  </si>
  <si>
    <t>NURI BAWAH I</t>
  </si>
  <si>
    <t>NURI BAWAH II</t>
  </si>
  <si>
    <t>KASUARI BAWAH I</t>
  </si>
  <si>
    <t>KASUARI BAWAH II</t>
  </si>
  <si>
    <t>KASUARI BAWAH III</t>
  </si>
  <si>
    <t>PINGUIN I</t>
  </si>
  <si>
    <t>PINGUIN II</t>
  </si>
  <si>
    <t>PINGUIN III</t>
  </si>
  <si>
    <t>KASUARI ATAS I</t>
  </si>
  <si>
    <t>KASUARI ATAS II</t>
  </si>
  <si>
    <t>KASUARI ATAS III</t>
  </si>
  <si>
    <t>MERAK II</t>
  </si>
  <si>
    <t>GARUDA ATAS III</t>
  </si>
  <si>
    <t>NURI ATAS III</t>
  </si>
  <si>
    <t>NURI BAWAH III</t>
  </si>
  <si>
    <t>KENARI III</t>
  </si>
  <si>
    <t>KAKATUA II</t>
  </si>
  <si>
    <t>KUTILANG II</t>
  </si>
  <si>
    <t>KUTILANG III</t>
  </si>
  <si>
    <t>MALEO I</t>
  </si>
  <si>
    <t>MALEO II</t>
  </si>
  <si>
    <t>BELIBIS I</t>
  </si>
  <si>
    <t>BELIBIS II</t>
  </si>
  <si>
    <t>CENDRAWASIH BWH I</t>
  </si>
  <si>
    <t>CENDRAWASIH BWH II</t>
  </si>
  <si>
    <t>CENDRAWASIH ATAS I</t>
  </si>
  <si>
    <t>CENDRAWASIH ATAS II</t>
  </si>
  <si>
    <t>RUANG COVID 19</t>
  </si>
  <si>
    <t>ISOLASI COVID MERPATI</t>
  </si>
  <si>
    <t>ISOLASI COVID KAKATUA</t>
  </si>
  <si>
    <t>TRIASE COVID</t>
  </si>
  <si>
    <t>ISOLASI COVID CENDRAWASIH BAWAH</t>
  </si>
  <si>
    <t>ISOLASI COVID BELIBIS</t>
  </si>
  <si>
    <t>OK /BEDAH</t>
  </si>
  <si>
    <t>OK/ORTHPDY</t>
  </si>
  <si>
    <t>OK  MATA/OBGYN</t>
  </si>
  <si>
    <t xml:space="preserve">R.R </t>
  </si>
  <si>
    <t xml:space="preserve">ANASTESI </t>
  </si>
  <si>
    <t>INSTRUMEN MATA</t>
  </si>
  <si>
    <t>LABORATORIUM</t>
  </si>
  <si>
    <t>UNIT TRANSFUSI DARAH</t>
  </si>
  <si>
    <t>PATOLOGI ANATOMI</t>
  </si>
  <si>
    <t>REHAB MEDIK</t>
  </si>
  <si>
    <t>FARMASI</t>
  </si>
  <si>
    <t>PENYAKIT DALAM</t>
  </si>
  <si>
    <t>KEBIDANAN</t>
  </si>
  <si>
    <t>TB MDR</t>
  </si>
  <si>
    <t>ORTOPEDI</t>
  </si>
  <si>
    <t>BEDAH MULUT</t>
  </si>
  <si>
    <t>GERIATRI</t>
  </si>
  <si>
    <t>HEMODIALISA</t>
  </si>
  <si>
    <t>BEDAH SYARAF</t>
  </si>
  <si>
    <t>KLINIK NOSARARA</t>
  </si>
  <si>
    <t>TOTAL KLINIS</t>
  </si>
  <si>
    <t>URAIAN</t>
  </si>
  <si>
    <t>DIREKTUR</t>
  </si>
  <si>
    <t>STRUKTURAL</t>
  </si>
  <si>
    <t>OPERASIONAL</t>
  </si>
  <si>
    <t>TOTAL DIREKSI</t>
  </si>
  <si>
    <t>PENGELOLA JKN</t>
  </si>
  <si>
    <t>PETUGAS O2</t>
  </si>
  <si>
    <t>PETUGAS K.JENAZAH</t>
  </si>
  <si>
    <t>PETUGAS CSSD</t>
  </si>
  <si>
    <t>TEKNISI</t>
  </si>
  <si>
    <t>PETUGAS LAUNDRY</t>
  </si>
  <si>
    <t>PETUGAS SANITASI</t>
  </si>
  <si>
    <t>CASE MANAGER</t>
  </si>
  <si>
    <t>ADMISION</t>
  </si>
  <si>
    <t>AMBULANCE RUJUKAN</t>
  </si>
  <si>
    <t>STAF PELAYANAN</t>
  </si>
  <si>
    <t xml:space="preserve">STAF KEPERAWATAN </t>
  </si>
  <si>
    <t>STAF P.JANG MEDIK</t>
  </si>
  <si>
    <t>STAF P.JANG NON MEDIK</t>
  </si>
  <si>
    <t>TIM IT</t>
  </si>
  <si>
    <t>PENATAUSAHAAN KEUANGAN</t>
  </si>
  <si>
    <t>STAF AKUNTANSI</t>
  </si>
  <si>
    <t>STAF PERENCANAAN</t>
  </si>
  <si>
    <t>SEKRETARIS</t>
  </si>
  <si>
    <t>STAF TATA USAHA</t>
  </si>
  <si>
    <t>PENGAMANAN</t>
  </si>
  <si>
    <t>STAF HUKUM &amp; HUMAS</t>
  </si>
  <si>
    <t>STAF KEPEGAWAIAN</t>
  </si>
  <si>
    <t>STAF DIKLAT</t>
  </si>
  <si>
    <t>STAF PERLENGKAPAN</t>
  </si>
  <si>
    <t>TOTAL NON MEDIK</t>
  </si>
  <si>
    <t>TOTAL INA CBGS</t>
  </si>
  <si>
    <t>TOTAL 40 %</t>
  </si>
  <si>
    <t>TOTAL HASIL KERJA</t>
  </si>
  <si>
    <t>SISA</t>
  </si>
  <si>
    <t>DEWI</t>
  </si>
  <si>
    <t>DEVI</t>
  </si>
  <si>
    <t>IQBAL</t>
  </si>
  <si>
    <t>NOSA</t>
  </si>
  <si>
    <t>DRG. ROSNANI</t>
  </si>
  <si>
    <t>DR. TENRI SA'NA</t>
  </si>
  <si>
    <t>KONSERVASI GIGI</t>
  </si>
  <si>
    <t>PEREKAM MEDIK</t>
  </si>
  <si>
    <t>EVAKUATOR</t>
  </si>
  <si>
    <t>TOTAL UPF</t>
  </si>
  <si>
    <t xml:space="preserve">INDEKS </t>
  </si>
  <si>
    <t>JASA LANGSUNG</t>
  </si>
  <si>
    <t>KLINIS</t>
  </si>
  <si>
    <t>DIREKSI</t>
  </si>
  <si>
    <t>INDEKS</t>
  </si>
  <si>
    <t>NON MEDIK</t>
  </si>
  <si>
    <t>% BY UPF</t>
  </si>
  <si>
    <t xml:space="preserve">AHLI </t>
  </si>
  <si>
    <t>ASISTEN</t>
  </si>
  <si>
    <t>% /PERDOKTER</t>
  </si>
  <si>
    <t>dr. Nur Fitriani</t>
  </si>
  <si>
    <t>dr. Adjis Rasyidi</t>
  </si>
  <si>
    <t>dr.  Nurcholis Madjid</t>
  </si>
  <si>
    <t>dr. Renny</t>
  </si>
  <si>
    <t>TOTAL JASA LANGSUNG     BYNAME</t>
  </si>
  <si>
    <t>DR. ARFAN SUNUSI,SP.PD (HD)</t>
  </si>
  <si>
    <t>TOTAL</t>
  </si>
  <si>
    <t>total klaim</t>
  </si>
  <si>
    <t>Rj di inapkan</t>
  </si>
  <si>
    <t>Klop</t>
  </si>
  <si>
    <t>DR. REZAH</t>
  </si>
  <si>
    <t>DR. LIDYA</t>
  </si>
  <si>
    <t>IGD TRANSIT ROOM</t>
  </si>
  <si>
    <t>KAKATUA A</t>
  </si>
  <si>
    <t>KAKATUA B</t>
  </si>
  <si>
    <t>MERAK B</t>
  </si>
  <si>
    <t>DR.SYAHRIANI,SP.KK.M.KES</t>
  </si>
  <si>
    <t>D + E + F + G</t>
  </si>
  <si>
    <t>AHLI</t>
  </si>
  <si>
    <t>UPF BEDAH</t>
  </si>
  <si>
    <t>DOKTER</t>
  </si>
  <si>
    <t>UPF ANAK</t>
  </si>
  <si>
    <t>DR.REZAH</t>
  </si>
  <si>
    <t>INDEK</t>
  </si>
  <si>
    <t>DR. CITRA ASMA ANGGITA (OP)</t>
  </si>
  <si>
    <t>OP MATA</t>
  </si>
  <si>
    <t>DR.SANTI KUSUMAWATY,SP.M (OP)</t>
  </si>
  <si>
    <t>ISOLASI COVID BELIBIS BAYI</t>
  </si>
  <si>
    <t>PERAWATAN ICU COVID</t>
  </si>
  <si>
    <t>FITRAH</t>
  </si>
  <si>
    <t>COVID</t>
  </si>
  <si>
    <t>NILAI CENTRAL COVID</t>
  </si>
  <si>
    <t>DR. RILMAN</t>
  </si>
  <si>
    <t>NILAI SELAIN CENTRAL COVID</t>
  </si>
  <si>
    <t>COVID GABUNG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</si>
</sst>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-[$Rp-3809]* #,##0_-;\-[$Rp-3809]* #,##0_-;_-[$Rp-3809]* &quot;-&quot;??_-;_-@_-"/>
    <numFmt numFmtId="167" formatCode="_-* #,##0.00_-;\-* #,##0.00_-;_-* &quot;-&quot;_-;_-@_-"/>
    <numFmt numFmtId="168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Arial"/>
      <family val="2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391">
    <xf numFmtId="0" fontId="0" fillId="0" borderId="0" xfId="0"/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" xfId="4" applyNumberFormat="1" applyFont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3" xfId="4" applyNumberFormat="1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6" xfId="4" applyNumberFormat="1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9" xfId="4" applyNumberFormat="1" applyFon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2" xfId="4" applyNumberFormat="1" applyFont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4" xfId="4" applyNumberFormat="1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5" xfId="4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3" fontId="0" fillId="0" borderId="1" xfId="0" applyNumberFormat="1" applyBorder="1"/>
    <xf numFmtId="43" fontId="0" fillId="0" borderId="1" xfId="0" applyNumberForma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10" fillId="0" borderId="1" xfId="5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justify" vertical="center" wrapText="1"/>
    </xf>
    <xf numFmtId="165" fontId="0" fillId="0" borderId="1" xfId="0" applyNumberFormat="1" applyBorder="1"/>
    <xf numFmtId="0" fontId="12" fillId="2" borderId="1" xfId="3" applyFont="1" applyBorder="1"/>
    <xf numFmtId="165" fontId="12" fillId="2" borderId="1" xfId="3" applyNumberFormat="1" applyFont="1" applyBorder="1"/>
    <xf numFmtId="0" fontId="0" fillId="0" borderId="18" xfId="0" applyBorder="1" applyAlignment="1">
      <alignment horizontal="center" vertical="center"/>
    </xf>
    <xf numFmtId="164" fontId="0" fillId="0" borderId="0" xfId="1" applyFont="1"/>
    <xf numFmtId="164" fontId="3" fillId="0" borderId="2" xfId="1" applyFont="1" applyBorder="1" applyAlignment="1">
      <alignment vertical="center"/>
    </xf>
    <xf numFmtId="164" fontId="0" fillId="0" borderId="1" xfId="1" applyFont="1" applyBorder="1"/>
    <xf numFmtId="164" fontId="0" fillId="0" borderId="2" xfId="1" applyFon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7" fillId="0" borderId="1" xfId="1" applyFont="1" applyBorder="1" applyAlignment="1">
      <alignment horizontal="left" vertical="center"/>
    </xf>
    <xf numFmtId="164" fontId="0" fillId="0" borderId="17" xfId="1" applyFont="1" applyBorder="1" applyAlignment="1">
      <alignment vertical="center"/>
    </xf>
    <xf numFmtId="164" fontId="10" fillId="0" borderId="1" xfId="1" applyFont="1" applyBorder="1" applyAlignment="1">
      <alignment horizontal="justify" vertical="center" wrapText="1"/>
    </xf>
    <xf numFmtId="164" fontId="0" fillId="0" borderId="6" xfId="1" applyFont="1" applyBorder="1" applyAlignment="1">
      <alignment horizontal="center" vertical="center"/>
    </xf>
    <xf numFmtId="164" fontId="0" fillId="3" borderId="1" xfId="1" applyFont="1" applyFill="1" applyBorder="1"/>
    <xf numFmtId="164" fontId="0" fillId="3" borderId="1" xfId="1" applyFont="1" applyFill="1" applyBorder="1" applyAlignment="1">
      <alignment horizontal="right"/>
    </xf>
    <xf numFmtId="0" fontId="12" fillId="2" borderId="1" xfId="3" applyFont="1" applyBorder="1" applyAlignment="1">
      <alignment horizontal="right"/>
    </xf>
    <xf numFmtId="165" fontId="3" fillId="4" borderId="12" xfId="0" applyNumberFormat="1" applyFont="1" applyFill="1" applyBorder="1" applyAlignment="1">
      <alignment vertical="center"/>
    </xf>
    <xf numFmtId="164" fontId="3" fillId="4" borderId="12" xfId="1" applyFont="1" applyFill="1" applyBorder="1" applyAlignment="1">
      <alignment vertical="center"/>
    </xf>
    <xf numFmtId="164" fontId="0" fillId="0" borderId="9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65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15" xfId="0" applyBorder="1" applyAlignment="1">
      <alignment horizontal="center" vertical="center"/>
    </xf>
    <xf numFmtId="165" fontId="0" fillId="0" borderId="15" xfId="0" applyNumberFormat="1" applyBorder="1" applyAlignment="1">
      <alignment vertical="center"/>
    </xf>
    <xf numFmtId="165" fontId="0" fillId="4" borderId="15" xfId="0" applyNumberForma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9" fontId="3" fillId="4" borderId="9" xfId="0" applyNumberFormat="1" applyFont="1" applyFill="1" applyBorder="1" applyAlignment="1">
      <alignment horizontal="center" vertical="center"/>
    </xf>
    <xf numFmtId="165" fontId="0" fillId="0" borderId="22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5" fontId="0" fillId="0" borderId="26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0" fillId="0" borderId="28" xfId="0" applyNumberFormat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29" xfId="0" applyNumberFormat="1" applyBorder="1" applyAlignment="1">
      <alignment vertical="center"/>
    </xf>
    <xf numFmtId="165" fontId="0" fillId="0" borderId="31" xfId="0" applyNumberFormat="1" applyBorder="1" applyAlignment="1">
      <alignment vertical="center"/>
    </xf>
    <xf numFmtId="165" fontId="0" fillId="4" borderId="31" xfId="0" applyNumberForma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4" fontId="0" fillId="5" borderId="1" xfId="1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165" fontId="0" fillId="5" borderId="30" xfId="0" applyNumberFormat="1" applyFill="1" applyBorder="1" applyAlignment="1">
      <alignment vertical="center"/>
    </xf>
    <xf numFmtId="165" fontId="0" fillId="5" borderId="15" xfId="0" applyNumberFormat="1" applyFill="1" applyBorder="1" applyAlignment="1">
      <alignment vertical="center"/>
    </xf>
    <xf numFmtId="165" fontId="0" fillId="5" borderId="31" xfId="0" applyNumberFormat="1" applyFill="1" applyBorder="1" applyAlignment="1">
      <alignment vertical="center"/>
    </xf>
    <xf numFmtId="0" fontId="0" fillId="5" borderId="0" xfId="0" applyFill="1"/>
    <xf numFmtId="0" fontId="0" fillId="5" borderId="6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9" fontId="0" fillId="5" borderId="9" xfId="0" applyNumberFormat="1" applyFill="1" applyBorder="1" applyAlignment="1">
      <alignment horizontal="center" vertical="center"/>
    </xf>
    <xf numFmtId="9" fontId="5" fillId="5" borderId="25" xfId="0" applyNumberFormat="1" applyFont="1" applyFill="1" applyBorder="1" applyAlignment="1">
      <alignment horizontal="center" vertical="center"/>
    </xf>
    <xf numFmtId="164" fontId="0" fillId="0" borderId="26" xfId="1" applyFont="1" applyBorder="1"/>
    <xf numFmtId="164" fontId="0" fillId="0" borderId="1" xfId="0" applyNumberFormat="1" applyBorder="1"/>
    <xf numFmtId="164" fontId="0" fillId="0" borderId="27" xfId="0" applyNumberFormat="1" applyBorder="1"/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64" fontId="3" fillId="6" borderId="2" xfId="1" applyFont="1" applyFill="1" applyBorder="1" applyAlignment="1">
      <alignment horizontal="center" vertical="center"/>
    </xf>
    <xf numFmtId="0" fontId="0" fillId="6" borderId="0" xfId="0" applyFill="1"/>
    <xf numFmtId="164" fontId="0" fillId="0" borderId="32" xfId="1" applyFont="1" applyBorder="1"/>
    <xf numFmtId="164" fontId="0" fillId="0" borderId="12" xfId="0" applyNumberFormat="1" applyBorder="1"/>
    <xf numFmtId="164" fontId="0" fillId="0" borderId="33" xfId="0" applyNumberFormat="1" applyBorder="1"/>
    <xf numFmtId="0" fontId="0" fillId="6" borderId="3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 wrapText="1"/>
    </xf>
    <xf numFmtId="164" fontId="0" fillId="0" borderId="28" xfId="1" applyFont="1" applyBorder="1"/>
    <xf numFmtId="164" fontId="0" fillId="0" borderId="3" xfId="0" applyNumberFormat="1" applyBorder="1"/>
    <xf numFmtId="164" fontId="0" fillId="0" borderId="29" xfId="0" applyNumberFormat="1" applyBorder="1"/>
    <xf numFmtId="164" fontId="5" fillId="6" borderId="1" xfId="0" applyNumberFormat="1" applyFont="1" applyFill="1" applyBorder="1" applyAlignment="1">
      <alignment horizontal="center" vertical="center"/>
    </xf>
    <xf numFmtId="164" fontId="5" fillId="6" borderId="1" xfId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11" fillId="6" borderId="15" xfId="0" applyNumberFormat="1" applyFont="1" applyFill="1" applyBorder="1" applyAlignment="1">
      <alignment vertical="center"/>
    </xf>
    <xf numFmtId="164" fontId="11" fillId="6" borderId="3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0" fontId="0" fillId="7" borderId="0" xfId="0" applyFill="1"/>
    <xf numFmtId="165" fontId="0" fillId="0" borderId="26" xfId="0" applyNumberFormat="1" applyBorder="1"/>
    <xf numFmtId="165" fontId="0" fillId="0" borderId="27" xfId="0" applyNumberFormat="1" applyBorder="1"/>
    <xf numFmtId="165" fontId="0" fillId="0" borderId="28" xfId="0" applyNumberFormat="1" applyBorder="1"/>
    <xf numFmtId="165" fontId="0" fillId="0" borderId="3" xfId="0" applyNumberFormat="1" applyBorder="1"/>
    <xf numFmtId="165" fontId="0" fillId="0" borderId="29" xfId="0" applyNumberFormat="1" applyBorder="1"/>
    <xf numFmtId="165" fontId="0" fillId="0" borderId="32" xfId="0" applyNumberFormat="1" applyBorder="1"/>
    <xf numFmtId="165" fontId="0" fillId="0" borderId="12" xfId="0" applyNumberFormat="1" applyBorder="1"/>
    <xf numFmtId="165" fontId="0" fillId="0" borderId="33" xfId="0" applyNumberFormat="1" applyBorder="1"/>
    <xf numFmtId="0" fontId="0" fillId="7" borderId="3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64" fontId="3" fillId="7" borderId="1" xfId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165" fontId="0" fillId="7" borderId="30" xfId="0" applyNumberFormat="1" applyFill="1" applyBorder="1" applyAlignment="1">
      <alignment vertical="center"/>
    </xf>
    <xf numFmtId="165" fontId="0" fillId="7" borderId="15" xfId="0" applyNumberFormat="1" applyFill="1" applyBorder="1" applyAlignment="1">
      <alignment vertical="center"/>
    </xf>
    <xf numFmtId="165" fontId="0" fillId="7" borderId="31" xfId="0" applyNumberFormat="1" applyFill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165" fontId="5" fillId="0" borderId="10" xfId="0" applyNumberFormat="1" applyFont="1" applyBorder="1" applyAlignment="1">
      <alignment vertical="center"/>
    </xf>
    <xf numFmtId="165" fontId="5" fillId="0" borderId="13" xfId="0" applyNumberFormat="1" applyFont="1" applyBorder="1" applyAlignment="1">
      <alignment vertical="center"/>
    </xf>
    <xf numFmtId="165" fontId="5" fillId="0" borderId="5" xfId="0" applyNumberFormat="1" applyFont="1" applyBorder="1" applyAlignment="1">
      <alignment vertical="center"/>
    </xf>
    <xf numFmtId="165" fontId="5" fillId="0" borderId="14" xfId="0" applyNumberFormat="1" applyFont="1" applyBorder="1" applyAlignment="1">
      <alignment vertical="center"/>
    </xf>
    <xf numFmtId="165" fontId="5" fillId="0" borderId="16" xfId="0" applyNumberFormat="1" applyFont="1" applyBorder="1" applyAlignment="1">
      <alignment vertical="center"/>
    </xf>
    <xf numFmtId="165" fontId="3" fillId="4" borderId="13" xfId="0" applyNumberFormat="1" applyFont="1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9" fontId="5" fillId="4" borderId="25" xfId="0" applyNumberFormat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0" fillId="4" borderId="30" xfId="0" applyFill="1" applyBorder="1" applyAlignment="1">
      <alignment vertical="center"/>
    </xf>
    <xf numFmtId="166" fontId="0" fillId="0" borderId="0" xfId="0" applyNumberFormat="1"/>
    <xf numFmtId="166" fontId="0" fillId="0" borderId="0" xfId="0" applyNumberFormat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vertical="center"/>
    </xf>
    <xf numFmtId="9" fontId="0" fillId="0" borderId="6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6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6" fontId="5" fillId="8" borderId="23" xfId="0" applyNumberFormat="1" applyFont="1" applyFill="1" applyBorder="1" applyAlignment="1">
      <alignment vertical="center"/>
    </xf>
    <xf numFmtId="166" fontId="5" fillId="8" borderId="27" xfId="0" applyNumberFormat="1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166" fontId="5" fillId="8" borderId="25" xfId="0" applyNumberFormat="1" applyFont="1" applyFill="1" applyBorder="1" applyAlignment="1">
      <alignment vertical="center"/>
    </xf>
    <xf numFmtId="166" fontId="0" fillId="8" borderId="27" xfId="0" applyNumberFormat="1" applyFill="1" applyBorder="1"/>
    <xf numFmtId="166" fontId="0" fillId="8" borderId="25" xfId="0" applyNumberFormat="1" applyFill="1" applyBorder="1" applyAlignment="1">
      <alignment vertical="center"/>
    </xf>
    <xf numFmtId="166" fontId="0" fillId="8" borderId="23" xfId="0" applyNumberFormat="1" applyFill="1" applyBorder="1" applyAlignment="1">
      <alignment vertical="center"/>
    </xf>
    <xf numFmtId="166" fontId="0" fillId="8" borderId="27" xfId="0" applyNumberFormat="1" applyFill="1" applyBorder="1" applyAlignment="1">
      <alignment vertical="center"/>
    </xf>
    <xf numFmtId="166" fontId="0" fillId="8" borderId="29" xfId="0" applyNumberFormat="1" applyFill="1" applyBorder="1" applyAlignment="1">
      <alignment vertical="center"/>
    </xf>
    <xf numFmtId="166" fontId="0" fillId="8" borderId="31" xfId="0" applyNumberFormat="1" applyFill="1" applyBorder="1" applyAlignment="1">
      <alignment vertical="center"/>
    </xf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65" fontId="0" fillId="9" borderId="31" xfId="0" applyNumberFormat="1" applyFill="1" applyBorder="1" applyAlignment="1">
      <alignment vertical="center"/>
    </xf>
    <xf numFmtId="0" fontId="0" fillId="9" borderId="0" xfId="0" applyFill="1" applyAlignment="1">
      <alignment vertical="center"/>
    </xf>
    <xf numFmtId="165" fontId="0" fillId="5" borderId="16" xfId="0" applyNumberFormat="1" applyFill="1" applyBorder="1" applyAlignment="1">
      <alignment vertical="center"/>
    </xf>
    <xf numFmtId="9" fontId="5" fillId="0" borderId="9" xfId="0" applyNumberFormat="1" applyFont="1" applyBorder="1" applyAlignment="1">
      <alignment horizontal="center" vertical="center"/>
    </xf>
    <xf numFmtId="164" fontId="0" fillId="0" borderId="0" xfId="1" applyFont="1" applyAlignment="1">
      <alignment horizontal="right"/>
    </xf>
    <xf numFmtId="164" fontId="0" fillId="0" borderId="0" xfId="1" applyFont="1" applyAlignment="1">
      <alignment horizontal="right" vertical="center"/>
    </xf>
    <xf numFmtId="164" fontId="0" fillId="10" borderId="0" xfId="1" applyFont="1" applyFill="1" applyAlignment="1">
      <alignment horizontal="right"/>
    </xf>
    <xf numFmtId="164" fontId="0" fillId="10" borderId="0" xfId="0" applyNumberFormat="1" applyFill="1"/>
    <xf numFmtId="167" fontId="0" fillId="0" borderId="0" xfId="1" applyNumberFormat="1" applyFont="1"/>
    <xf numFmtId="43" fontId="0" fillId="0" borderId="0" xfId="0" applyNumberFormat="1"/>
    <xf numFmtId="166" fontId="0" fillId="10" borderId="23" xfId="0" applyNumberFormat="1" applyFill="1" applyBorder="1" applyAlignment="1">
      <alignment vertical="center"/>
    </xf>
    <xf numFmtId="166" fontId="0" fillId="10" borderId="27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168" fontId="13" fillId="0" borderId="1" xfId="6" applyNumberFormat="1" applyFont="1" applyBorder="1"/>
    <xf numFmtId="0" fontId="14" fillId="11" borderId="0" xfId="0" applyFont="1" applyFill="1"/>
    <xf numFmtId="0" fontId="14" fillId="0" borderId="0" xfId="0" applyFont="1" applyFill="1"/>
    <xf numFmtId="165" fontId="0" fillId="12" borderId="1" xfId="6" applyNumberFormat="1" applyFont="1" applyFill="1" applyBorder="1"/>
    <xf numFmtId="0" fontId="3" fillId="12" borderId="1" xfId="0" applyFont="1" applyFill="1" applyBorder="1" applyAlignment="1">
      <alignment horizontal="center" vertical="center" wrapText="1"/>
    </xf>
    <xf numFmtId="165" fontId="0" fillId="0" borderId="1" xfId="6" applyNumberFormat="1" applyFont="1" applyFill="1" applyBorder="1"/>
    <xf numFmtId="0" fontId="0" fillId="12" borderId="1" xfId="0" applyFill="1" applyBorder="1"/>
    <xf numFmtId="9" fontId="3" fillId="0" borderId="1" xfId="0" applyNumberFormat="1" applyFont="1" applyBorder="1" applyAlignment="1">
      <alignment horizontal="center" vertical="center" wrapText="1"/>
    </xf>
    <xf numFmtId="0" fontId="13" fillId="0" borderId="2" xfId="0" applyFont="1" applyBorder="1" applyAlignment="1"/>
    <xf numFmtId="0" fontId="13" fillId="0" borderId="17" xfId="0" applyFont="1" applyBorder="1" applyAlignment="1"/>
    <xf numFmtId="165" fontId="13" fillId="0" borderId="45" xfId="0" applyNumberFormat="1" applyFont="1" applyBorder="1" applyAlignment="1"/>
    <xf numFmtId="43" fontId="0" fillId="6" borderId="1" xfId="0" applyNumberFormat="1" applyFill="1" applyBorder="1"/>
    <xf numFmtId="165" fontId="0" fillId="0" borderId="0" xfId="0" applyNumberFormat="1" applyAlignment="1">
      <alignment vertical="center"/>
    </xf>
    <xf numFmtId="9" fontId="0" fillId="0" borderId="3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9" fontId="0" fillId="9" borderId="7" xfId="2" applyFont="1" applyFill="1" applyBorder="1" applyAlignment="1">
      <alignment horizontal="center" vertical="center"/>
    </xf>
    <xf numFmtId="9" fontId="0" fillId="5" borderId="7" xfId="2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43" fontId="0" fillId="0" borderId="9" xfId="0" applyNumberFormat="1" applyBorder="1" applyAlignment="1">
      <alignment horizontal="center" vertical="center"/>
    </xf>
    <xf numFmtId="9" fontId="0" fillId="9" borderId="9" xfId="2" applyFont="1" applyFill="1" applyBorder="1" applyAlignment="1">
      <alignment horizontal="center" vertical="center"/>
    </xf>
    <xf numFmtId="9" fontId="0" fillId="5" borderId="9" xfId="2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3" fontId="0" fillId="0" borderId="6" xfId="0" applyNumberFormat="1" applyBorder="1" applyAlignment="1">
      <alignment horizontal="center" vertical="center"/>
    </xf>
    <xf numFmtId="43" fontId="0" fillId="0" borderId="7" xfId="0" applyNumberFormat="1" applyBorder="1" applyAlignment="1">
      <alignment horizontal="center" vertical="center"/>
    </xf>
    <xf numFmtId="43" fontId="0" fillId="9" borderId="7" xfId="0" applyNumberFormat="1" applyFill="1" applyBorder="1" applyAlignment="1">
      <alignment horizontal="center" vertical="center"/>
    </xf>
    <xf numFmtId="43" fontId="0" fillId="9" borderId="9" xfId="0" applyNumberFormat="1" applyFill="1" applyBorder="1" applyAlignment="1">
      <alignment horizontal="center" vertical="center"/>
    </xf>
    <xf numFmtId="165" fontId="5" fillId="0" borderId="31" xfId="0" applyNumberFormat="1" applyFont="1" applyBorder="1" applyAlignment="1">
      <alignment vertical="center"/>
    </xf>
    <xf numFmtId="43" fontId="5" fillId="0" borderId="15" xfId="0" applyNumberFormat="1" applyFont="1" applyBorder="1" applyAlignment="1">
      <alignment vertical="center"/>
    </xf>
    <xf numFmtId="43" fontId="5" fillId="0" borderId="31" xfId="0" applyNumberFormat="1" applyFont="1" applyBorder="1" applyAlignment="1">
      <alignment vertical="center"/>
    </xf>
    <xf numFmtId="165" fontId="5" fillId="9" borderId="31" xfId="0" applyNumberFormat="1" applyFont="1" applyFill="1" applyBorder="1" applyAlignment="1">
      <alignment vertical="center"/>
    </xf>
    <xf numFmtId="165" fontId="5" fillId="5" borderId="16" xfId="0" applyNumberFormat="1" applyFont="1" applyFill="1" applyBorder="1" applyAlignment="1">
      <alignment vertical="center"/>
    </xf>
    <xf numFmtId="43" fontId="0" fillId="5" borderId="7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9" fontId="0" fillId="9" borderId="31" xfId="2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9" fontId="0" fillId="5" borderId="31" xfId="2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6" applyNumberFormat="1" applyFont="1" applyBorder="1"/>
    <xf numFmtId="43" fontId="12" fillId="0" borderId="1" xfId="0" applyNumberFormat="1" applyFont="1" applyBorder="1"/>
    <xf numFmtId="165" fontId="5" fillId="0" borderId="23" xfId="0" applyNumberFormat="1" applyFont="1" applyBorder="1" applyAlignment="1">
      <alignment vertical="center"/>
    </xf>
    <xf numFmtId="165" fontId="5" fillId="0" borderId="27" xfId="0" applyNumberFormat="1" applyFont="1" applyBorder="1" applyAlignment="1">
      <alignment vertical="center"/>
    </xf>
    <xf numFmtId="165" fontId="5" fillId="0" borderId="25" xfId="0" applyNumberFormat="1" applyFont="1" applyBorder="1" applyAlignment="1">
      <alignment vertical="center"/>
    </xf>
    <xf numFmtId="9" fontId="0" fillId="9" borderId="49" xfId="2" applyFont="1" applyFill="1" applyBorder="1" applyAlignment="1">
      <alignment vertical="center"/>
    </xf>
    <xf numFmtId="165" fontId="0" fillId="9" borderId="23" xfId="0" applyNumberFormat="1" applyFill="1" applyBorder="1" applyAlignment="1">
      <alignment vertical="center"/>
    </xf>
    <xf numFmtId="9" fontId="0" fillId="5" borderId="23" xfId="2" applyFont="1" applyFill="1" applyBorder="1" applyAlignment="1">
      <alignment vertical="center"/>
    </xf>
    <xf numFmtId="9" fontId="0" fillId="9" borderId="50" xfId="2" applyFont="1" applyFill="1" applyBorder="1" applyAlignment="1">
      <alignment vertical="center"/>
    </xf>
    <xf numFmtId="165" fontId="0" fillId="9" borderId="27" xfId="0" applyNumberFormat="1" applyFill="1" applyBorder="1" applyAlignment="1">
      <alignment vertical="center"/>
    </xf>
    <xf numFmtId="9" fontId="0" fillId="5" borderId="27" xfId="2" applyFont="1" applyFill="1" applyBorder="1" applyAlignment="1">
      <alignment vertical="center"/>
    </xf>
    <xf numFmtId="9" fontId="0" fillId="9" borderId="51" xfId="2" applyFont="1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9" fontId="0" fillId="5" borderId="25" xfId="2" applyFont="1" applyFill="1" applyBorder="1" applyAlignment="1">
      <alignment vertical="center"/>
    </xf>
    <xf numFmtId="43" fontId="0" fillId="0" borderId="6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43" fontId="0" fillId="0" borderId="9" xfId="0" applyNumberFormat="1" applyBorder="1" applyAlignment="1">
      <alignment vertical="center"/>
    </xf>
    <xf numFmtId="165" fontId="0" fillId="0" borderId="25" xfId="0" applyNumberFormat="1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165" fontId="0" fillId="5" borderId="49" xfId="0" applyNumberFormat="1" applyFill="1" applyBorder="1" applyAlignment="1">
      <alignment vertical="center"/>
    </xf>
    <xf numFmtId="165" fontId="0" fillId="5" borderId="50" xfId="0" applyNumberFormat="1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164" fontId="5" fillId="5" borderId="14" xfId="1" applyFont="1" applyFill="1" applyBorder="1" applyAlignment="1">
      <alignment horizontal="center" vertical="center"/>
    </xf>
    <xf numFmtId="164" fontId="5" fillId="5" borderId="40" xfId="1" applyFont="1" applyFill="1" applyBorder="1" applyAlignment="1">
      <alignment horizontal="center" vertical="center"/>
    </xf>
    <xf numFmtId="165" fontId="0" fillId="9" borderId="31" xfId="0" applyNumberForma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65" fontId="0" fillId="5" borderId="16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9" borderId="31" xfId="2" applyFont="1" applyFill="1" applyBorder="1" applyAlignment="1">
      <alignment horizontal="center" vertical="center"/>
    </xf>
    <xf numFmtId="9" fontId="0" fillId="5" borderId="31" xfId="2" applyFont="1" applyFill="1" applyBorder="1" applyAlignment="1">
      <alignment horizontal="center" vertical="center"/>
    </xf>
    <xf numFmtId="9" fontId="0" fillId="9" borderId="47" xfId="2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9" fontId="0" fillId="5" borderId="47" xfId="2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65" fontId="5" fillId="9" borderId="48" xfId="0" applyNumberFormat="1" applyFont="1" applyFill="1" applyBorder="1" applyAlignment="1">
      <alignment horizontal="center" vertical="center"/>
    </xf>
    <xf numFmtId="165" fontId="5" fillId="9" borderId="43" xfId="0" applyNumberFormat="1" applyFont="1" applyFill="1" applyBorder="1" applyAlignment="1">
      <alignment horizontal="center" vertical="center"/>
    </xf>
    <xf numFmtId="165" fontId="5" fillId="9" borderId="44" xfId="0" applyNumberFormat="1" applyFont="1" applyFill="1" applyBorder="1" applyAlignment="1">
      <alignment horizontal="center" vertical="center"/>
    </xf>
    <xf numFmtId="165" fontId="5" fillId="5" borderId="48" xfId="0" applyNumberFormat="1" applyFont="1" applyFill="1" applyBorder="1" applyAlignment="1">
      <alignment horizontal="center" vertical="center"/>
    </xf>
    <xf numFmtId="165" fontId="5" fillId="5" borderId="43" xfId="0" applyNumberFormat="1" applyFont="1" applyFill="1" applyBorder="1" applyAlignment="1">
      <alignment horizontal="center" vertical="center"/>
    </xf>
    <xf numFmtId="165" fontId="5" fillId="5" borderId="44" xfId="0" applyNumberFormat="1" applyFont="1" applyFill="1" applyBorder="1" applyAlignment="1">
      <alignment horizontal="center" vertical="center"/>
    </xf>
    <xf numFmtId="9" fontId="5" fillId="9" borderId="31" xfId="2" applyFont="1" applyFill="1" applyBorder="1" applyAlignment="1">
      <alignment horizontal="center" vertical="center"/>
    </xf>
    <xf numFmtId="9" fontId="5" fillId="5" borderId="31" xfId="2" applyFont="1" applyFill="1" applyBorder="1" applyAlignment="1">
      <alignment horizontal="center" vertical="center"/>
    </xf>
    <xf numFmtId="165" fontId="5" fillId="9" borderId="31" xfId="0" applyNumberFormat="1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5" fillId="8" borderId="23" xfId="0" applyNumberFormat="1" applyFont="1" applyFill="1" applyBorder="1" applyAlignment="1">
      <alignment horizontal="center" vertical="center" wrapText="1"/>
    </xf>
    <xf numFmtId="166" fontId="5" fillId="8" borderId="29" xfId="0" applyNumberFormat="1" applyFont="1" applyFill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3" fillId="9" borderId="30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9" fontId="5" fillId="9" borderId="36" xfId="0" applyNumberFormat="1" applyFont="1" applyFill="1" applyBorder="1" applyAlignment="1">
      <alignment horizontal="center" vertical="center"/>
    </xf>
    <xf numFmtId="9" fontId="5" fillId="9" borderId="20" xfId="0" applyNumberFormat="1" applyFont="1" applyFill="1" applyBorder="1" applyAlignment="1">
      <alignment horizontal="center" vertical="center"/>
    </xf>
    <xf numFmtId="164" fontId="5" fillId="9" borderId="4" xfId="1" applyFont="1" applyFill="1" applyBorder="1" applyAlignment="1">
      <alignment horizontal="center" vertical="center"/>
    </xf>
    <xf numFmtId="164" fontId="5" fillId="9" borderId="11" xfId="1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5" borderId="11" xfId="0" applyNumberFormat="1" applyFont="1" applyFill="1" applyBorder="1" applyAlignment="1">
      <alignment horizontal="center" vertical="center"/>
    </xf>
    <xf numFmtId="165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3" fillId="5" borderId="2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5" fillId="5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47" xfId="0" applyNumberFormat="1" applyFont="1" applyBorder="1" applyAlignment="1">
      <alignment horizontal="center" vertical="center"/>
    </xf>
    <xf numFmtId="165" fontId="5" fillId="0" borderId="46" xfId="0" applyNumberFormat="1" applyFont="1" applyBorder="1" applyAlignment="1">
      <alignment horizontal="center" vertical="center"/>
    </xf>
    <xf numFmtId="165" fontId="5" fillId="0" borderId="21" xfId="0" applyNumberFormat="1" applyFont="1" applyBorder="1" applyAlignment="1">
      <alignment horizontal="center" vertical="center"/>
    </xf>
    <xf numFmtId="165" fontId="0" fillId="8" borderId="23" xfId="0" applyNumberForma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10" fontId="0" fillId="9" borderId="31" xfId="2" applyNumberFormat="1" applyFont="1" applyFill="1" applyBorder="1" applyAlignment="1">
      <alignment horizontal="center" vertical="center"/>
    </xf>
    <xf numFmtId="10" fontId="0" fillId="5" borderId="31" xfId="2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9" fontId="0" fillId="9" borderId="48" xfId="2" applyFont="1" applyFill="1" applyBorder="1" applyAlignment="1">
      <alignment horizontal="center" vertical="center"/>
    </xf>
    <xf numFmtId="9" fontId="0" fillId="9" borderId="43" xfId="2" applyFont="1" applyFill="1" applyBorder="1" applyAlignment="1">
      <alignment horizontal="center" vertical="center"/>
    </xf>
    <xf numFmtId="9" fontId="0" fillId="9" borderId="44" xfId="2" applyFont="1" applyFill="1" applyBorder="1" applyAlignment="1">
      <alignment horizontal="center" vertical="center"/>
    </xf>
    <xf numFmtId="165" fontId="0" fillId="9" borderId="48" xfId="0" applyNumberFormat="1" applyFill="1" applyBorder="1" applyAlignment="1">
      <alignment horizontal="center" vertical="center"/>
    </xf>
    <xf numFmtId="165" fontId="0" fillId="9" borderId="43" xfId="0" applyNumberFormat="1" applyFill="1" applyBorder="1" applyAlignment="1">
      <alignment horizontal="center" vertical="center"/>
    </xf>
    <xf numFmtId="165" fontId="0" fillId="9" borderId="44" xfId="0" applyNumberFormat="1" applyFill="1" applyBorder="1" applyAlignment="1">
      <alignment horizontal="center" vertical="center"/>
    </xf>
    <xf numFmtId="9" fontId="0" fillId="5" borderId="48" xfId="2" applyFont="1" applyFill="1" applyBorder="1" applyAlignment="1">
      <alignment horizontal="center" vertical="center"/>
    </xf>
    <xf numFmtId="9" fontId="0" fillId="5" borderId="43" xfId="2" applyFont="1" applyFill="1" applyBorder="1" applyAlignment="1">
      <alignment horizontal="center" vertical="center"/>
    </xf>
    <xf numFmtId="9" fontId="0" fillId="5" borderId="44" xfId="2" applyFont="1" applyFill="1" applyBorder="1" applyAlignment="1">
      <alignment horizontal="center" vertical="center"/>
    </xf>
    <xf numFmtId="43" fontId="0" fillId="5" borderId="48" xfId="0" applyNumberFormat="1" applyFill="1" applyBorder="1" applyAlignment="1">
      <alignment horizontal="center" vertical="center"/>
    </xf>
    <xf numFmtId="43" fontId="0" fillId="5" borderId="43" xfId="0" applyNumberFormat="1" applyFill="1" applyBorder="1" applyAlignment="1">
      <alignment horizontal="center" vertical="center"/>
    </xf>
    <xf numFmtId="43" fontId="0" fillId="5" borderId="44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3" fontId="15" fillId="0" borderId="1" xfId="0" applyNumberFormat="1" applyFont="1" applyFill="1" applyBorder="1" applyAlignment="1">
      <alignment horizontal="center" vertical="center" wrapText="1"/>
    </xf>
    <xf numFmtId="43" fontId="15" fillId="0" borderId="3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43" fontId="0" fillId="0" borderId="15" xfId="0" applyNumberFormat="1" applyBorder="1" applyAlignment="1">
      <alignment horizontal="center" vertical="center"/>
    </xf>
  </cellXfs>
  <cellStyles count="7">
    <cellStyle name="40% - Accent5" xfId="3" builtinId="47"/>
    <cellStyle name="Comma" xfId="6" builtinId="3"/>
    <cellStyle name="Comma [0]" xfId="1" builtinId="6"/>
    <cellStyle name="Comma 2" xfId="4"/>
    <cellStyle name="Normal" xfId="0" builtinId="0"/>
    <cellStyle name="Normal 4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ET%20COVID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RSAP/RSAP/bpjs/BPJS%202021/TAHUN%202021/Proporsional%20Juni%202021/REMOTE%20FILE%20BPJS%20JUNI%202021/RJ%20kloop%20BPJS%20juni%202021/JUNI%20RAWAT%20JALAN%20PROP%20DARI%20W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PJS%20PROPOSIONAL%20JUNI%202021/REMOTE%20FILE%20BPJS%20JUNI%202021/RWT%20INAP%20BPJS%20JUNI%202021%20VERSI%202/BPJS%20JUNI%202021%20PROPOSIONAL%20WINI%20FIX%20UM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OTAL PASIEN"/>
      <sheetName val="INPUTAN"/>
      <sheetName val="MEDIS"/>
      <sheetName val="Sheet2"/>
      <sheetName val="KLINIS"/>
      <sheetName val="DIREKSI"/>
      <sheetName val="NON MEDIK"/>
      <sheetName val="FINISHING"/>
      <sheetName val="PEMBAGIAN UPF"/>
    </sheetNames>
    <sheetDataSet>
      <sheetData sheetId="0"/>
      <sheetData sheetId="1">
        <row r="71">
          <cell r="G71">
            <v>4648531000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C5">
            <v>558720</v>
          </cell>
        </row>
        <row r="19">
          <cell r="C19">
            <v>135945</v>
          </cell>
        </row>
        <row r="40">
          <cell r="C40">
            <v>3806460</v>
          </cell>
        </row>
        <row r="41">
          <cell r="C41">
            <v>1146460</v>
          </cell>
        </row>
        <row r="42">
          <cell r="C42">
            <v>1055520</v>
          </cell>
        </row>
        <row r="50">
          <cell r="C50">
            <v>4368080</v>
          </cell>
        </row>
        <row r="62">
          <cell r="C62">
            <v>875490</v>
          </cell>
        </row>
        <row r="63">
          <cell r="C63">
            <v>515890</v>
          </cell>
        </row>
        <row r="70">
          <cell r="C70">
            <v>92908540</v>
          </cell>
        </row>
        <row r="74">
          <cell r="C74">
            <v>1167835</v>
          </cell>
        </row>
        <row r="80">
          <cell r="C80">
            <v>3729782</v>
          </cell>
        </row>
        <row r="83">
          <cell r="C83">
            <v>46485310</v>
          </cell>
        </row>
        <row r="94">
          <cell r="C94">
            <v>6444050</v>
          </cell>
        </row>
        <row r="98">
          <cell r="C98">
            <v>122720244</v>
          </cell>
        </row>
        <row r="120">
          <cell r="C120">
            <v>33009420</v>
          </cell>
        </row>
        <row r="180">
          <cell r="C180">
            <v>314435122.60932451</v>
          </cell>
        </row>
        <row r="182">
          <cell r="C182">
            <v>88190241.149779171</v>
          </cell>
        </row>
        <row r="183">
          <cell r="C183">
            <v>28926181.976190478</v>
          </cell>
        </row>
        <row r="185">
          <cell r="C185">
            <v>329024</v>
          </cell>
        </row>
        <row r="187">
          <cell r="C187">
            <v>7558955.2647058833</v>
          </cell>
        </row>
        <row r="199">
          <cell r="C199">
            <v>81953381.499999985</v>
          </cell>
        </row>
        <row r="200">
          <cell r="C200">
            <v>52551147.849999987</v>
          </cell>
        </row>
        <row r="201">
          <cell r="C201">
            <v>7099677.6000000015</v>
          </cell>
        </row>
        <row r="204">
          <cell r="C204">
            <v>24006274.699999984</v>
          </cell>
        </row>
        <row r="205">
          <cell r="C205">
            <v>51830363.349999987</v>
          </cell>
        </row>
        <row r="223">
          <cell r="C223">
            <v>4368080</v>
          </cell>
        </row>
        <row r="225">
          <cell r="C225">
            <v>3021780</v>
          </cell>
        </row>
        <row r="231">
          <cell r="C231">
            <v>27891186</v>
          </cell>
        </row>
        <row r="232">
          <cell r="C232">
            <v>97619151</v>
          </cell>
        </row>
        <row r="234">
          <cell r="C234">
            <v>13945593</v>
          </cell>
        </row>
        <row r="238">
          <cell r="C238">
            <v>20918389.5</v>
          </cell>
        </row>
        <row r="239">
          <cell r="C239">
            <v>5113384.1000000006</v>
          </cell>
        </row>
        <row r="240">
          <cell r="C240">
            <v>6043090.3000000054</v>
          </cell>
        </row>
        <row r="241">
          <cell r="C241">
            <v>4648531</v>
          </cell>
        </row>
        <row r="242">
          <cell r="C242">
            <v>8367355.8000000063</v>
          </cell>
        </row>
        <row r="243">
          <cell r="C243">
            <v>7902502.6999999937</v>
          </cell>
        </row>
        <row r="244">
          <cell r="C244">
            <v>10691621.299999995</v>
          </cell>
        </row>
        <row r="245">
          <cell r="C245">
            <v>2789118.5999999978</v>
          </cell>
        </row>
        <row r="246">
          <cell r="C246">
            <v>8367355.8000000063</v>
          </cell>
        </row>
        <row r="247">
          <cell r="C247">
            <v>4183677.9000000032</v>
          </cell>
        </row>
        <row r="248">
          <cell r="C248">
            <v>4648531</v>
          </cell>
        </row>
        <row r="249">
          <cell r="C249">
            <v>1394559.2999999989</v>
          </cell>
        </row>
        <row r="250">
          <cell r="C250">
            <v>1394559.2999999989</v>
          </cell>
        </row>
        <row r="251">
          <cell r="C251">
            <v>1859412.4000000022</v>
          </cell>
        </row>
        <row r="252">
          <cell r="C252">
            <v>1394559.2999999989</v>
          </cell>
        </row>
        <row r="253">
          <cell r="C253">
            <v>929706.20000000112</v>
          </cell>
        </row>
        <row r="254">
          <cell r="C254">
            <v>6972796.5</v>
          </cell>
        </row>
        <row r="256">
          <cell r="C256">
            <v>11156474.399999991</v>
          </cell>
        </row>
        <row r="259">
          <cell r="C259">
            <v>1394559.2999999989</v>
          </cell>
        </row>
        <row r="260">
          <cell r="C260">
            <v>3253971.6999999969</v>
          </cell>
        </row>
        <row r="261">
          <cell r="C261">
            <v>464853.10000000056</v>
          </cell>
        </row>
        <row r="262">
          <cell r="C262">
            <v>2324265.5</v>
          </cell>
        </row>
        <row r="263">
          <cell r="C263">
            <v>8367355.8000000063</v>
          </cell>
        </row>
        <row r="264">
          <cell r="C264">
            <v>2324265.5</v>
          </cell>
        </row>
        <row r="265">
          <cell r="C265">
            <v>4183677.9000000032</v>
          </cell>
        </row>
        <row r="266">
          <cell r="C266">
            <v>1394559.2999999989</v>
          </cell>
        </row>
        <row r="267">
          <cell r="C267">
            <v>6972796.5</v>
          </cell>
        </row>
      </sheetData>
      <sheetData sheetId="9">
        <row r="13">
          <cell r="AB13">
            <v>135945</v>
          </cell>
        </row>
        <row r="34">
          <cell r="AB34">
            <v>3806460</v>
          </cell>
        </row>
        <row r="39">
          <cell r="AB39">
            <v>1146460</v>
          </cell>
        </row>
        <row r="44">
          <cell r="AB44">
            <v>1055520</v>
          </cell>
        </row>
        <row r="72">
          <cell r="AA72">
            <v>49721631.666666672</v>
          </cell>
        </row>
        <row r="73">
          <cell r="AA73">
            <v>23655136.666666668</v>
          </cell>
        </row>
        <row r="74">
          <cell r="AA74">
            <v>57516081.666666664</v>
          </cell>
        </row>
        <row r="77">
          <cell r="AA77">
            <v>5471265.0000000009</v>
          </cell>
        </row>
        <row r="82">
          <cell r="AA82">
            <v>289448134</v>
          </cell>
        </row>
        <row r="91">
          <cell r="AA91">
            <v>26287541.666666664</v>
          </cell>
        </row>
        <row r="92">
          <cell r="AA92">
            <v>5180390</v>
          </cell>
        </row>
        <row r="93">
          <cell r="AA93">
            <v>12029575</v>
          </cell>
        </row>
        <row r="96">
          <cell r="AA96">
            <v>16556406.666666668</v>
          </cell>
        </row>
        <row r="97">
          <cell r="AA97">
            <v>20249061.666666668</v>
          </cell>
        </row>
        <row r="98">
          <cell r="AA98">
            <v>4781990</v>
          </cell>
        </row>
        <row r="101">
          <cell r="AA101">
            <v>86405350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INPUTAN"/>
      <sheetName val="MEDIS"/>
      <sheetName val="KLINIS"/>
      <sheetName val="DIREKSI"/>
      <sheetName val="NON MEDIK"/>
      <sheetName val="FINISHING"/>
      <sheetName val="PENGGABUNGAN FILE"/>
      <sheetName val="INDEKS"/>
      <sheetName val="PEMBAGIAN UPF"/>
    </sheetNames>
    <sheetDataSet>
      <sheetData sheetId="0" refreshError="1"/>
      <sheetData sheetId="1" refreshError="1"/>
      <sheetData sheetId="2">
        <row r="120">
          <cell r="AG120">
            <v>225095400</v>
          </cell>
        </row>
      </sheetData>
      <sheetData sheetId="3" refreshError="1"/>
      <sheetData sheetId="4"/>
      <sheetData sheetId="5" refreshError="1"/>
      <sheetData sheetId="6">
        <row r="86">
          <cell r="C86">
            <v>35245</v>
          </cell>
        </row>
      </sheetData>
      <sheetData sheetId="7">
        <row r="5">
          <cell r="C5">
            <v>451569.5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INPUTAN"/>
      <sheetName val="TOTAL PASIEN"/>
      <sheetName val="MEDIS"/>
      <sheetName val="KLINIS"/>
      <sheetName val="DIREKSI"/>
      <sheetName val="NON MEDIK"/>
      <sheetName val="FINISHING"/>
      <sheetName val="PEMBAGIAN UPF"/>
    </sheetNames>
    <sheetDataSet>
      <sheetData sheetId="0">
        <row r="35">
          <cell r="P35" t="str">
            <v>DR.NURHAEDA T,SP.A</v>
          </cell>
        </row>
        <row r="40">
          <cell r="P40" t="str">
            <v>DR. DEWI NURUL SAKINAH</v>
          </cell>
        </row>
        <row r="41">
          <cell r="P41" t="str">
            <v>DR.REZAH</v>
          </cell>
        </row>
        <row r="42">
          <cell r="P42" t="str">
            <v>DR.LISTI</v>
          </cell>
        </row>
        <row r="44">
          <cell r="P44" t="str">
            <v>DR. LIDYA</v>
          </cell>
        </row>
        <row r="112">
          <cell r="P112" t="str">
            <v>DR. MUH. FAUZI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G3">
            <v>869730100</v>
          </cell>
        </row>
      </sheetData>
      <sheetData sheetId="8">
        <row r="5">
          <cell r="AE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zoomScale="130" zoomScaleNormal="130" workbookViewId="0">
      <pane xSplit="2" ySplit="4" topLeftCell="F273" activePane="bottomRight" state="frozen"/>
      <selection pane="topRight" activeCell="C1" sqref="C1"/>
      <selection pane="bottomLeft" activeCell="A5" sqref="A5"/>
      <selection pane="bottomRight" activeCell="I275" sqref="I275"/>
    </sheetView>
  </sheetViews>
  <sheetFormatPr defaultRowHeight="15" x14ac:dyDescent="0.25"/>
  <cols>
    <col min="2" max="2" width="34.85546875" bestFit="1" customWidth="1"/>
    <col min="3" max="3" width="34.85546875" customWidth="1"/>
    <col min="4" max="7" width="34.85546875" style="40" customWidth="1"/>
    <col min="8" max="8" width="34.85546875" bestFit="1" customWidth="1"/>
    <col min="9" max="9" width="16.5703125" bestFit="1" customWidth="1"/>
    <col min="10" max="10" width="14.85546875" customWidth="1"/>
    <col min="11" max="11" width="20.85546875" bestFit="1" customWidth="1"/>
    <col min="12" max="12" width="15.7109375" bestFit="1" customWidth="1"/>
    <col min="13" max="13" width="12.5703125" customWidth="1"/>
    <col min="14" max="14" width="16.7109375" customWidth="1"/>
    <col min="15" max="15" width="11.85546875" bestFit="1" customWidth="1"/>
    <col min="16" max="16" width="16.7109375" customWidth="1"/>
    <col min="17" max="17" width="34.85546875" style="161" bestFit="1" customWidth="1"/>
    <col min="18" max="18" width="9.140625" style="161"/>
    <col min="19" max="19" width="20.7109375" style="157" customWidth="1"/>
    <col min="21" max="21" width="13.28515625" bestFit="1" customWidth="1"/>
  </cols>
  <sheetData>
    <row r="1" spans="1:19" ht="15" customHeight="1" x14ac:dyDescent="0.25"/>
    <row r="2" spans="1:19" ht="15" customHeight="1" thickBot="1" x14ac:dyDescent="0.3">
      <c r="C2" s="40"/>
    </row>
    <row r="3" spans="1:19" ht="39" customHeight="1" thickTop="1" thickBot="1" x14ac:dyDescent="0.3">
      <c r="A3" s="336" t="s">
        <v>0</v>
      </c>
      <c r="B3" s="337" t="s">
        <v>1</v>
      </c>
      <c r="C3" s="337" t="s">
        <v>237</v>
      </c>
      <c r="D3" s="338" t="s">
        <v>236</v>
      </c>
      <c r="E3" s="338" t="s">
        <v>238</v>
      </c>
      <c r="F3" s="338" t="s">
        <v>2</v>
      </c>
      <c r="G3" s="338" t="s">
        <v>285</v>
      </c>
      <c r="H3" s="339" t="s">
        <v>3</v>
      </c>
      <c r="I3" s="340" t="s">
        <v>4</v>
      </c>
      <c r="J3" s="331" t="s">
        <v>245</v>
      </c>
      <c r="K3" s="73" t="s">
        <v>246</v>
      </c>
      <c r="L3" s="152" t="s">
        <v>247</v>
      </c>
      <c r="M3" s="318" t="s">
        <v>252</v>
      </c>
      <c r="N3" s="319"/>
      <c r="O3" s="319"/>
      <c r="P3" s="320"/>
      <c r="Q3" s="302" t="s">
        <v>1</v>
      </c>
      <c r="R3" s="304" t="s">
        <v>255</v>
      </c>
      <c r="S3" s="306" t="s">
        <v>260</v>
      </c>
    </row>
    <row r="4" spans="1:19" s="1" customFormat="1" ht="26.25" customHeight="1" thickTop="1" thickBot="1" x14ac:dyDescent="0.3">
      <c r="A4" s="336"/>
      <c r="B4" s="337"/>
      <c r="C4" s="337"/>
      <c r="D4" s="338"/>
      <c r="E4" s="338"/>
      <c r="F4" s="338"/>
      <c r="G4" s="338"/>
      <c r="H4" s="339"/>
      <c r="I4" s="341"/>
      <c r="J4" s="332"/>
      <c r="K4" s="74">
        <v>0.15</v>
      </c>
      <c r="L4" s="153">
        <v>0.85</v>
      </c>
      <c r="M4" s="312" t="s">
        <v>253</v>
      </c>
      <c r="N4" s="313"/>
      <c r="O4" s="300" t="s">
        <v>254</v>
      </c>
      <c r="P4" s="301"/>
      <c r="Q4" s="303"/>
      <c r="R4" s="305"/>
      <c r="S4" s="307"/>
    </row>
    <row r="5" spans="1:19" s="1" customFormat="1" ht="18" customHeight="1" thickTop="1" thickBot="1" x14ac:dyDescent="0.3">
      <c r="A5" s="2">
        <v>1</v>
      </c>
      <c r="B5" s="3" t="s">
        <v>5</v>
      </c>
      <c r="C5" s="4"/>
      <c r="D5" s="43"/>
      <c r="E5" s="43"/>
      <c r="F5" s="43"/>
      <c r="G5" s="43">
        <f>[1]FINISHING!$C$5</f>
        <v>558720</v>
      </c>
      <c r="H5" s="144">
        <f>SUM(C5:G5)</f>
        <v>558720</v>
      </c>
      <c r="I5" s="333" t="s">
        <v>6</v>
      </c>
      <c r="J5" s="328">
        <f>SUM(H5:H16)</f>
        <v>558720</v>
      </c>
      <c r="K5" s="328">
        <f>J5*15%</f>
        <v>83808</v>
      </c>
      <c r="L5" s="325">
        <f>J5-K5</f>
        <v>474912</v>
      </c>
      <c r="M5" s="314">
        <v>0.8</v>
      </c>
      <c r="N5" s="316">
        <f>L5*M5</f>
        <v>379929.60000000003</v>
      </c>
      <c r="O5" s="323">
        <v>0.2</v>
      </c>
      <c r="P5" s="276">
        <f>L5*O5</f>
        <v>94982.400000000009</v>
      </c>
      <c r="Q5" s="185" t="s">
        <v>5</v>
      </c>
      <c r="R5" s="169">
        <v>0.35</v>
      </c>
      <c r="S5" s="175">
        <f>N5*R5</f>
        <v>132975.36000000002</v>
      </c>
    </row>
    <row r="6" spans="1:19" s="1" customFormat="1" ht="18" customHeight="1" thickTop="1" thickBot="1" x14ac:dyDescent="0.3">
      <c r="A6" s="2">
        <v>2</v>
      </c>
      <c r="B6" s="3" t="s">
        <v>7</v>
      </c>
      <c r="C6" s="4"/>
      <c r="D6" s="43"/>
      <c r="E6" s="43"/>
      <c r="F6" s="43"/>
      <c r="G6" s="43"/>
      <c r="H6" s="144">
        <f>SUM(C6:G6)</f>
        <v>0</v>
      </c>
      <c r="I6" s="333"/>
      <c r="J6" s="329"/>
      <c r="K6" s="329"/>
      <c r="L6" s="326"/>
      <c r="M6" s="314"/>
      <c r="N6" s="316"/>
      <c r="O6" s="323"/>
      <c r="P6" s="276"/>
      <c r="Q6" s="186" t="s">
        <v>7</v>
      </c>
      <c r="R6" s="163">
        <v>0.33</v>
      </c>
      <c r="S6" s="176">
        <f>N5*R6</f>
        <v>125376.76800000001</v>
      </c>
    </row>
    <row r="7" spans="1:19" s="1" customFormat="1" ht="18" customHeight="1" thickTop="1" thickBot="1" x14ac:dyDescent="0.3">
      <c r="A7" s="2">
        <v>3</v>
      </c>
      <c r="B7" s="3" t="s">
        <v>8</v>
      </c>
      <c r="C7" s="4"/>
      <c r="D7" s="43"/>
      <c r="E7" s="43"/>
      <c r="F7" s="43"/>
      <c r="G7" s="43"/>
      <c r="H7" s="144">
        <f t="shared" ref="H7:H16" si="0">SUM(C7:G7)</f>
        <v>0</v>
      </c>
      <c r="I7" s="333"/>
      <c r="J7" s="329"/>
      <c r="K7" s="329"/>
      <c r="L7" s="326"/>
      <c r="M7" s="314"/>
      <c r="N7" s="316"/>
      <c r="O7" s="323"/>
      <c r="P7" s="276"/>
      <c r="Q7" s="186" t="s">
        <v>8</v>
      </c>
      <c r="R7" s="163">
        <v>0.32</v>
      </c>
      <c r="S7" s="176">
        <f>N5*R7</f>
        <v>121577.47200000001</v>
      </c>
    </row>
    <row r="8" spans="1:19" s="1" customFormat="1" ht="18" customHeight="1" thickTop="1" thickBot="1" x14ac:dyDescent="0.3">
      <c r="A8" s="2">
        <v>4</v>
      </c>
      <c r="B8" s="159" t="s">
        <v>256</v>
      </c>
      <c r="C8" s="4"/>
      <c r="D8" s="43"/>
      <c r="E8" s="43"/>
      <c r="F8" s="43"/>
      <c r="G8" s="43"/>
      <c r="H8" s="144">
        <f t="shared" si="0"/>
        <v>0</v>
      </c>
      <c r="I8" s="333"/>
      <c r="J8" s="329"/>
      <c r="K8" s="329"/>
      <c r="L8" s="326"/>
      <c r="M8" s="314"/>
      <c r="N8" s="316"/>
      <c r="O8" s="323"/>
      <c r="P8" s="276"/>
      <c r="Q8" s="186" t="s">
        <v>256</v>
      </c>
      <c r="R8" s="164"/>
      <c r="S8" s="176"/>
    </row>
    <row r="9" spans="1:19" s="1" customFormat="1" ht="18" customHeight="1" thickTop="1" thickBot="1" x14ac:dyDescent="0.3">
      <c r="A9" s="2">
        <v>5</v>
      </c>
      <c r="B9" s="159" t="s">
        <v>257</v>
      </c>
      <c r="C9" s="4"/>
      <c r="D9" s="43"/>
      <c r="E9" s="43"/>
      <c r="F9" s="43"/>
      <c r="G9" s="43"/>
      <c r="H9" s="144">
        <f t="shared" si="0"/>
        <v>0</v>
      </c>
      <c r="I9" s="333"/>
      <c r="J9" s="329"/>
      <c r="K9" s="329"/>
      <c r="L9" s="326"/>
      <c r="M9" s="314"/>
      <c r="N9" s="316"/>
      <c r="O9" s="323"/>
      <c r="P9" s="276"/>
      <c r="Q9" s="186" t="s">
        <v>257</v>
      </c>
      <c r="R9" s="164"/>
      <c r="S9" s="176"/>
    </row>
    <row r="10" spans="1:19" s="1" customFormat="1" ht="18" customHeight="1" thickTop="1" thickBot="1" x14ac:dyDescent="0.3">
      <c r="A10" s="2">
        <v>6</v>
      </c>
      <c r="B10" s="159" t="s">
        <v>258</v>
      </c>
      <c r="C10" s="4"/>
      <c r="D10" s="43"/>
      <c r="E10" s="43"/>
      <c r="F10" s="43"/>
      <c r="G10" s="43"/>
      <c r="H10" s="144">
        <f t="shared" si="0"/>
        <v>0</v>
      </c>
      <c r="I10" s="333"/>
      <c r="J10" s="329"/>
      <c r="K10" s="329"/>
      <c r="L10" s="326"/>
      <c r="M10" s="314"/>
      <c r="N10" s="316"/>
      <c r="O10" s="323"/>
      <c r="P10" s="276"/>
      <c r="Q10" s="186" t="s">
        <v>258</v>
      </c>
      <c r="R10" s="164"/>
      <c r="S10" s="176"/>
    </row>
    <row r="11" spans="1:19" s="1" customFormat="1" ht="18" customHeight="1" thickTop="1" thickBot="1" x14ac:dyDescent="0.3">
      <c r="A11" s="2">
        <v>7</v>
      </c>
      <c r="B11" s="160" t="s">
        <v>259</v>
      </c>
      <c r="C11" s="4"/>
      <c r="D11" s="43"/>
      <c r="E11" s="43"/>
      <c r="F11" s="43"/>
      <c r="G11" s="43"/>
      <c r="H11" s="144">
        <f t="shared" si="0"/>
        <v>0</v>
      </c>
      <c r="I11" s="333"/>
      <c r="J11" s="329"/>
      <c r="K11" s="329"/>
      <c r="L11" s="326"/>
      <c r="M11" s="314"/>
      <c r="N11" s="316"/>
      <c r="O11" s="323"/>
      <c r="P11" s="276"/>
      <c r="Q11" s="186" t="s">
        <v>259</v>
      </c>
      <c r="R11" s="165">
        <f>O5</f>
        <v>0.2</v>
      </c>
      <c r="S11" s="176">
        <f>P5</f>
        <v>94982.400000000009</v>
      </c>
    </row>
    <row r="12" spans="1:19" s="1" customFormat="1" ht="18" customHeight="1" thickTop="1" thickBot="1" x14ac:dyDescent="0.3">
      <c r="A12" s="2">
        <v>8</v>
      </c>
      <c r="B12" s="3"/>
      <c r="C12" s="4"/>
      <c r="D12" s="43"/>
      <c r="E12" s="43"/>
      <c r="F12" s="43"/>
      <c r="G12" s="43"/>
      <c r="H12" s="144">
        <f t="shared" si="0"/>
        <v>0</v>
      </c>
      <c r="I12" s="333"/>
      <c r="J12" s="329"/>
      <c r="K12" s="329"/>
      <c r="L12" s="326"/>
      <c r="M12" s="314"/>
      <c r="N12" s="316"/>
      <c r="O12" s="323"/>
      <c r="P12" s="276"/>
      <c r="Q12" s="186"/>
      <c r="R12" s="164"/>
      <c r="S12" s="176"/>
    </row>
    <row r="13" spans="1:19" s="1" customFormat="1" ht="18" customHeight="1" thickTop="1" thickBot="1" x14ac:dyDescent="0.3">
      <c r="A13" s="2">
        <v>9</v>
      </c>
      <c r="B13" s="3"/>
      <c r="C13" s="4"/>
      <c r="D13" s="43"/>
      <c r="E13" s="43"/>
      <c r="F13" s="43"/>
      <c r="G13" s="43"/>
      <c r="H13" s="144">
        <f t="shared" si="0"/>
        <v>0</v>
      </c>
      <c r="I13" s="333"/>
      <c r="J13" s="329"/>
      <c r="K13" s="329"/>
      <c r="L13" s="326"/>
      <c r="M13" s="314"/>
      <c r="N13" s="316"/>
      <c r="O13" s="323"/>
      <c r="P13" s="276"/>
      <c r="Q13" s="186"/>
      <c r="R13" s="164"/>
      <c r="S13" s="177"/>
    </row>
    <row r="14" spans="1:19" s="1" customFormat="1" ht="18" customHeight="1" thickTop="1" thickBot="1" x14ac:dyDescent="0.3">
      <c r="A14" s="2">
        <v>10</v>
      </c>
      <c r="B14" s="3"/>
      <c r="C14" s="4"/>
      <c r="D14" s="43"/>
      <c r="E14" s="43"/>
      <c r="F14" s="43"/>
      <c r="G14" s="43"/>
      <c r="H14" s="144">
        <f t="shared" si="0"/>
        <v>0</v>
      </c>
      <c r="I14" s="333"/>
      <c r="J14" s="329"/>
      <c r="K14" s="329"/>
      <c r="L14" s="326"/>
      <c r="M14" s="314"/>
      <c r="N14" s="316"/>
      <c r="O14" s="323"/>
      <c r="P14" s="276"/>
      <c r="Q14" s="186"/>
      <c r="R14" s="164"/>
      <c r="S14" s="176"/>
    </row>
    <row r="15" spans="1:19" s="1" customFormat="1" ht="18" customHeight="1" thickTop="1" thickBot="1" x14ac:dyDescent="0.3">
      <c r="A15" s="2">
        <v>11</v>
      </c>
      <c r="B15" s="3"/>
      <c r="C15" s="4"/>
      <c r="D15" s="43"/>
      <c r="E15" s="43"/>
      <c r="F15" s="43"/>
      <c r="G15" s="43"/>
      <c r="H15" s="144">
        <f t="shared" si="0"/>
        <v>0</v>
      </c>
      <c r="I15" s="333"/>
      <c r="J15" s="329"/>
      <c r="K15" s="329"/>
      <c r="L15" s="326"/>
      <c r="M15" s="314"/>
      <c r="N15" s="316"/>
      <c r="O15" s="323"/>
      <c r="P15" s="276"/>
      <c r="Q15" s="186"/>
      <c r="R15" s="164"/>
      <c r="S15" s="176"/>
    </row>
    <row r="16" spans="1:19" s="1" customFormat="1" ht="18" customHeight="1" thickTop="1" thickBot="1" x14ac:dyDescent="0.3">
      <c r="A16" s="5">
        <v>12</v>
      </c>
      <c r="B16" s="6"/>
      <c r="C16" s="7"/>
      <c r="D16" s="43"/>
      <c r="E16" s="43"/>
      <c r="F16" s="43"/>
      <c r="G16" s="43"/>
      <c r="H16" s="144">
        <f t="shared" si="0"/>
        <v>0</v>
      </c>
      <c r="I16" s="333"/>
      <c r="J16" s="329"/>
      <c r="K16" s="329"/>
      <c r="L16" s="326"/>
      <c r="M16" s="315"/>
      <c r="N16" s="317"/>
      <c r="O16" s="324"/>
      <c r="P16" s="277"/>
      <c r="Q16" s="187"/>
      <c r="R16" s="174"/>
      <c r="S16" s="178"/>
    </row>
    <row r="17" spans="1:19" s="1" customFormat="1" ht="18" customHeight="1" thickTop="1" thickBot="1" x14ac:dyDescent="0.3">
      <c r="A17" s="8">
        <v>13</v>
      </c>
      <c r="B17" s="9" t="s">
        <v>9</v>
      </c>
      <c r="C17" s="10"/>
      <c r="D17" s="45"/>
      <c r="E17" s="45"/>
      <c r="F17" s="45"/>
      <c r="G17" s="54"/>
      <c r="H17" s="145">
        <f>SUM(C17:G17)</f>
        <v>0</v>
      </c>
      <c r="I17" s="333" t="s">
        <v>10</v>
      </c>
      <c r="J17" s="353">
        <f>SUM(H17:H19)+H23</f>
        <v>135945</v>
      </c>
      <c r="K17" s="353">
        <f>J17*K4</f>
        <v>20391.75</v>
      </c>
      <c r="L17" s="356">
        <f>J17-K17</f>
        <v>115553.25</v>
      </c>
      <c r="M17" s="296">
        <v>0.82</v>
      </c>
      <c r="N17" s="290">
        <f>L17*M17</f>
        <v>94753.664999999994</v>
      </c>
      <c r="O17" s="297">
        <v>0.18</v>
      </c>
      <c r="P17" s="293">
        <f>L17*O17</f>
        <v>20799.584999999999</v>
      </c>
      <c r="Q17" s="185" t="s">
        <v>9</v>
      </c>
      <c r="R17" s="173">
        <v>0.4</v>
      </c>
      <c r="S17" s="175">
        <f>N17*R17</f>
        <v>37901.466</v>
      </c>
    </row>
    <row r="18" spans="1:19" s="1" customFormat="1" ht="18" customHeight="1" thickTop="1" thickBot="1" x14ac:dyDescent="0.3">
      <c r="A18" s="2">
        <v>14</v>
      </c>
      <c r="B18" s="3" t="s">
        <v>11</v>
      </c>
      <c r="C18" s="4"/>
      <c r="D18" s="43"/>
      <c r="E18" s="43"/>
      <c r="F18" s="43"/>
      <c r="G18" s="61"/>
      <c r="H18" s="144">
        <f t="shared" ref="H18:H24" si="1">SUM(C18:G18)</f>
        <v>0</v>
      </c>
      <c r="I18" s="333"/>
      <c r="J18" s="354"/>
      <c r="K18" s="354"/>
      <c r="L18" s="357"/>
      <c r="M18" s="296"/>
      <c r="N18" s="291"/>
      <c r="O18" s="297"/>
      <c r="P18" s="294"/>
      <c r="Q18" s="186" t="s">
        <v>11</v>
      </c>
      <c r="R18" s="165">
        <v>0.3</v>
      </c>
      <c r="S18" s="176">
        <f>N17*R18</f>
        <v>28426.099499999997</v>
      </c>
    </row>
    <row r="19" spans="1:19" s="1" customFormat="1" ht="18" customHeight="1" thickTop="1" thickBot="1" x14ac:dyDescent="0.3">
      <c r="A19" s="2">
        <v>15</v>
      </c>
      <c r="B19" s="3" t="s">
        <v>12</v>
      </c>
      <c r="C19" s="4"/>
      <c r="D19" s="43"/>
      <c r="E19" s="43"/>
      <c r="F19" s="43"/>
      <c r="G19" s="61">
        <f>[1]FINISHING!$C$19</f>
        <v>135945</v>
      </c>
      <c r="H19" s="144">
        <f t="shared" si="1"/>
        <v>135945</v>
      </c>
      <c r="I19" s="333"/>
      <c r="J19" s="355"/>
      <c r="K19" s="355"/>
      <c r="L19" s="358"/>
      <c r="M19" s="296"/>
      <c r="N19" s="292"/>
      <c r="O19" s="297"/>
      <c r="P19" s="295"/>
      <c r="Q19" s="186" t="s">
        <v>12</v>
      </c>
      <c r="R19" s="165">
        <v>0.3</v>
      </c>
      <c r="S19" s="176">
        <f>N17*R19</f>
        <v>28426.099499999997</v>
      </c>
    </row>
    <row r="20" spans="1:19" s="1" customFormat="1" ht="18" customHeight="1" thickTop="1" thickBot="1" x14ac:dyDescent="0.3">
      <c r="A20" s="2">
        <v>16</v>
      </c>
      <c r="B20" s="3" t="s">
        <v>13</v>
      </c>
      <c r="C20" s="4"/>
      <c r="D20" s="43"/>
      <c r="E20" s="43"/>
      <c r="F20" s="43"/>
      <c r="G20" s="61"/>
      <c r="H20" s="144">
        <f t="shared" si="1"/>
        <v>0</v>
      </c>
      <c r="I20" s="333"/>
      <c r="J20" s="220">
        <f>H20</f>
        <v>0</v>
      </c>
      <c r="K20" s="235">
        <f>J20*K4</f>
        <v>0</v>
      </c>
      <c r="L20" s="236">
        <f>J20*L4</f>
        <v>0</v>
      </c>
      <c r="M20" s="296"/>
      <c r="N20" s="237">
        <f>L20*M17</f>
        <v>0</v>
      </c>
      <c r="O20" s="297"/>
      <c r="P20" s="238">
        <f>L20*O17</f>
        <v>0</v>
      </c>
      <c r="Q20" s="186" t="s">
        <v>13</v>
      </c>
      <c r="R20" s="164"/>
      <c r="S20" s="176">
        <f>N20</f>
        <v>0</v>
      </c>
    </row>
    <row r="21" spans="1:19" s="1" customFormat="1" ht="18" customHeight="1" thickTop="1" thickBot="1" x14ac:dyDescent="0.3">
      <c r="A21" s="2">
        <v>17</v>
      </c>
      <c r="B21" s="3" t="s">
        <v>14</v>
      </c>
      <c r="C21" s="4"/>
      <c r="D21" s="43"/>
      <c r="E21" s="43"/>
      <c r="F21" s="43"/>
      <c r="G21" s="61"/>
      <c r="H21" s="144">
        <f t="shared" si="1"/>
        <v>0</v>
      </c>
      <c r="I21" s="333"/>
      <c r="J21" s="220"/>
      <c r="K21" s="220"/>
      <c r="L21" s="234"/>
      <c r="M21" s="296"/>
      <c r="N21" s="237"/>
      <c r="O21" s="297"/>
      <c r="P21" s="238"/>
      <c r="Q21" s="186" t="s">
        <v>14</v>
      </c>
      <c r="R21" s="165">
        <f>O17</f>
        <v>0.18</v>
      </c>
      <c r="S21" s="176">
        <f>'PENGABUNGAN UPF'!H14+'PENGABUNGAN UPF'!H18+'PENGABUNGAN UPF'!H6+'PENGABUNGAN UPF'!J13+'PENGABUNGAN UPF'!J17</f>
        <v>10399.7925</v>
      </c>
    </row>
    <row r="22" spans="1:19" s="1" customFormat="1" ht="18" customHeight="1" thickTop="1" thickBot="1" x14ac:dyDescent="0.3">
      <c r="A22" s="2">
        <v>18</v>
      </c>
      <c r="B22" s="3"/>
      <c r="C22" s="4"/>
      <c r="D22" s="43"/>
      <c r="E22" s="43"/>
      <c r="F22" s="43"/>
      <c r="G22" s="61"/>
      <c r="H22" s="144">
        <f t="shared" si="1"/>
        <v>0</v>
      </c>
      <c r="I22" s="333"/>
      <c r="J22" s="220"/>
      <c r="K22" s="220"/>
      <c r="L22" s="234"/>
      <c r="M22" s="296"/>
      <c r="N22" s="237"/>
      <c r="O22" s="297"/>
      <c r="P22" s="238"/>
      <c r="Q22" s="186"/>
      <c r="R22" s="164"/>
      <c r="S22" s="176"/>
    </row>
    <row r="23" spans="1:19" s="1" customFormat="1" ht="18" customHeight="1" thickTop="1" thickBot="1" x14ac:dyDescent="0.3">
      <c r="A23" s="2">
        <v>19</v>
      </c>
      <c r="B23" s="3" t="s">
        <v>16</v>
      </c>
      <c r="C23" s="4"/>
      <c r="D23" s="43"/>
      <c r="E23" s="43"/>
      <c r="F23" s="43"/>
      <c r="G23" s="61"/>
      <c r="H23" s="144">
        <f t="shared" si="1"/>
        <v>0</v>
      </c>
      <c r="I23" s="333"/>
      <c r="J23" s="220"/>
      <c r="K23" s="220"/>
      <c r="L23" s="234"/>
      <c r="M23" s="296"/>
      <c r="N23" s="237"/>
      <c r="O23" s="297"/>
      <c r="P23" s="238"/>
      <c r="Q23" s="186" t="s">
        <v>16</v>
      </c>
      <c r="R23" s="164"/>
      <c r="S23" s="176">
        <f>'PENGABUNGAN UPF'!H16+'PENGABUNGAN UPF'!J13+'PENGABUNGAN UPF'!J17</f>
        <v>10399.7925</v>
      </c>
    </row>
    <row r="24" spans="1:19" s="1" customFormat="1" ht="18" customHeight="1" thickTop="1" thickBot="1" x14ac:dyDescent="0.3">
      <c r="A24" s="11">
        <v>20</v>
      </c>
      <c r="B24" s="12" t="s">
        <v>17</v>
      </c>
      <c r="C24" s="7"/>
      <c r="D24" s="43"/>
      <c r="E24" s="43"/>
      <c r="F24" s="43"/>
      <c r="G24" s="60"/>
      <c r="H24" s="146">
        <f t="shared" si="1"/>
        <v>0</v>
      </c>
      <c r="I24" s="333"/>
      <c r="J24" s="220"/>
      <c r="K24" s="220"/>
      <c r="L24" s="234"/>
      <c r="M24" s="296"/>
      <c r="N24" s="237"/>
      <c r="O24" s="297"/>
      <c r="P24" s="238"/>
      <c r="Q24" s="187" t="s">
        <v>17</v>
      </c>
      <c r="R24" s="193">
        <v>0.14000000000000001</v>
      </c>
      <c r="S24" s="178"/>
    </row>
    <row r="25" spans="1:19" s="1" customFormat="1" ht="18" customHeight="1" thickTop="1" thickBot="1" x14ac:dyDescent="0.3">
      <c r="A25" s="14">
        <v>21</v>
      </c>
      <c r="B25" s="15" t="s">
        <v>18</v>
      </c>
      <c r="C25" s="10"/>
      <c r="D25" s="45"/>
      <c r="E25" s="45"/>
      <c r="F25" s="45"/>
      <c r="G25" s="45"/>
      <c r="H25" s="145">
        <f>SUM(C25:G25)</f>
        <v>0</v>
      </c>
      <c r="I25" s="333" t="s">
        <v>19</v>
      </c>
      <c r="J25" s="328">
        <f>SUM(H25:H27)</f>
        <v>0</v>
      </c>
      <c r="K25" s="328">
        <f>J25*K4</f>
        <v>0</v>
      </c>
      <c r="L25" s="325">
        <f>J25-K25</f>
        <v>0</v>
      </c>
      <c r="M25" s="296">
        <v>0.7</v>
      </c>
      <c r="N25" s="298">
        <f>L25*M25</f>
        <v>0</v>
      </c>
      <c r="O25" s="297">
        <v>0.3</v>
      </c>
      <c r="P25" s="351">
        <f>L25*O25</f>
        <v>0</v>
      </c>
      <c r="Q25" s="185" t="s">
        <v>18</v>
      </c>
      <c r="R25" s="173">
        <v>0.7</v>
      </c>
      <c r="S25" s="175">
        <f>N25</f>
        <v>0</v>
      </c>
    </row>
    <row r="26" spans="1:19" ht="15" customHeight="1" thickTop="1" thickBot="1" x14ac:dyDescent="0.3">
      <c r="A26" s="2">
        <v>22</v>
      </c>
      <c r="B26" s="3" t="s">
        <v>20</v>
      </c>
      <c r="C26" s="4"/>
      <c r="D26" s="43"/>
      <c r="E26" s="43"/>
      <c r="F26" s="43"/>
      <c r="G26" s="43"/>
      <c r="H26" s="144">
        <f t="shared" ref="H26:H27" si="2">SUM(C26:G26)</f>
        <v>0</v>
      </c>
      <c r="I26" s="333"/>
      <c r="J26" s="329"/>
      <c r="K26" s="329"/>
      <c r="L26" s="326"/>
      <c r="M26" s="296"/>
      <c r="N26" s="299"/>
      <c r="O26" s="297"/>
      <c r="P26" s="352"/>
      <c r="Q26" s="186" t="s">
        <v>20</v>
      </c>
      <c r="R26" s="163"/>
      <c r="S26" s="179"/>
    </row>
    <row r="27" spans="1:19" ht="15" customHeight="1" thickTop="1" thickBot="1" x14ac:dyDescent="0.3">
      <c r="A27" s="5">
        <v>23</v>
      </c>
      <c r="B27" s="6" t="s">
        <v>21</v>
      </c>
      <c r="C27" s="4"/>
      <c r="D27" s="43"/>
      <c r="E27" s="46"/>
      <c r="F27" s="46"/>
      <c r="G27" s="46"/>
      <c r="H27" s="146">
        <f t="shared" si="2"/>
        <v>0</v>
      </c>
      <c r="I27" s="333"/>
      <c r="J27" s="329"/>
      <c r="K27" s="329"/>
      <c r="L27" s="326"/>
      <c r="M27" s="296"/>
      <c r="N27" s="299"/>
      <c r="O27" s="297"/>
      <c r="P27" s="352"/>
      <c r="Q27" s="187" t="s">
        <v>21</v>
      </c>
      <c r="R27" s="170">
        <v>0.3</v>
      </c>
      <c r="S27" s="180">
        <f>P25</f>
        <v>0</v>
      </c>
    </row>
    <row r="28" spans="1:19" ht="17.25" thickTop="1" thickBot="1" x14ac:dyDescent="0.3">
      <c r="A28" s="8">
        <v>24</v>
      </c>
      <c r="B28" s="9" t="s">
        <v>22</v>
      </c>
      <c r="C28" s="10"/>
      <c r="D28" s="45"/>
      <c r="E28" s="47"/>
      <c r="F28" s="47"/>
      <c r="G28" s="47"/>
      <c r="H28" s="147">
        <f>SUM(C28:G28)</f>
        <v>0</v>
      </c>
      <c r="I28" s="333" t="s">
        <v>23</v>
      </c>
      <c r="J28" s="321">
        <f>SUM(H28:H30)</f>
        <v>0</v>
      </c>
      <c r="K28" s="321">
        <f>J28*K4</f>
        <v>0</v>
      </c>
      <c r="L28" s="308">
        <f>J28-K28</f>
        <v>0</v>
      </c>
      <c r="M28" s="284">
        <v>0.7</v>
      </c>
      <c r="N28" s="278">
        <f>L28*M28</f>
        <v>0</v>
      </c>
      <c r="O28" s="285">
        <v>0.3</v>
      </c>
      <c r="P28" s="282">
        <f>L28*O28</f>
        <v>0</v>
      </c>
      <c r="Q28" s="185" t="s">
        <v>22</v>
      </c>
      <c r="R28" s="169">
        <v>0.6</v>
      </c>
      <c r="S28" s="181">
        <f>N28*R28</f>
        <v>0</v>
      </c>
    </row>
    <row r="29" spans="1:19" ht="17.25" thickTop="1" thickBot="1" x14ac:dyDescent="0.3">
      <c r="A29" s="2">
        <v>25</v>
      </c>
      <c r="B29" s="3" t="s">
        <v>24</v>
      </c>
      <c r="C29" s="4"/>
      <c r="D29" s="43"/>
      <c r="E29" s="43"/>
      <c r="F29" s="43"/>
      <c r="G29" s="43"/>
      <c r="H29" s="147">
        <f>SUM(C29:G29)</f>
        <v>0</v>
      </c>
      <c r="I29" s="333"/>
      <c r="J29" s="321"/>
      <c r="K29" s="321"/>
      <c r="L29" s="308"/>
      <c r="M29" s="284"/>
      <c r="N29" s="278"/>
      <c r="O29" s="285"/>
      <c r="P29" s="282"/>
      <c r="Q29" s="186" t="s">
        <v>24</v>
      </c>
      <c r="R29" s="163">
        <v>0.4</v>
      </c>
      <c r="S29" s="182">
        <f>N28*R29</f>
        <v>0</v>
      </c>
    </row>
    <row r="30" spans="1:19" ht="29.25" customHeight="1" thickTop="1" thickBot="1" x14ac:dyDescent="0.3">
      <c r="A30" s="11">
        <v>26</v>
      </c>
      <c r="B30" s="12" t="s">
        <v>25</v>
      </c>
      <c r="C30" s="7"/>
      <c r="D30" s="43"/>
      <c r="E30" s="44"/>
      <c r="F30" s="44"/>
      <c r="G30" s="44"/>
      <c r="H30" s="147">
        <f t="shared" ref="H30" si="3">SUM(C30:G30)</f>
        <v>0</v>
      </c>
      <c r="I30" s="333"/>
      <c r="J30" s="321"/>
      <c r="K30" s="321"/>
      <c r="L30" s="308"/>
      <c r="M30" s="284"/>
      <c r="N30" s="278"/>
      <c r="O30" s="285"/>
      <c r="P30" s="282"/>
      <c r="Q30" s="187" t="s">
        <v>25</v>
      </c>
      <c r="R30" s="11"/>
      <c r="S30" s="180">
        <f>P28</f>
        <v>0</v>
      </c>
    </row>
    <row r="31" spans="1:19" s="17" customFormat="1" ht="17.25" thickTop="1" thickBot="1" x14ac:dyDescent="0.3">
      <c r="A31" s="14">
        <v>27</v>
      </c>
      <c r="B31" s="15" t="s">
        <v>26</v>
      </c>
      <c r="C31" s="10"/>
      <c r="D31" s="45"/>
      <c r="E31" s="45"/>
      <c r="F31" s="45"/>
      <c r="G31" s="45"/>
      <c r="H31" s="145">
        <f>SUM(C31:G31)</f>
        <v>0</v>
      </c>
      <c r="I31" s="333" t="s">
        <v>27</v>
      </c>
      <c r="J31" s="321">
        <f>SUM(H31:H35)</f>
        <v>0</v>
      </c>
      <c r="K31" s="321">
        <f>J31*K4</f>
        <v>0</v>
      </c>
      <c r="L31" s="308">
        <f>J31-K31</f>
        <v>0</v>
      </c>
      <c r="M31" s="284">
        <v>0.84</v>
      </c>
      <c r="N31" s="278">
        <f>L31*M31</f>
        <v>0</v>
      </c>
      <c r="O31" s="285">
        <v>0.16</v>
      </c>
      <c r="P31" s="282">
        <f>L31*O31</f>
        <v>0</v>
      </c>
      <c r="Q31" s="185" t="s">
        <v>26</v>
      </c>
      <c r="R31" s="169">
        <v>0.4</v>
      </c>
      <c r="S31" s="181">
        <f>N31*R31</f>
        <v>0</v>
      </c>
    </row>
    <row r="32" spans="1:19" s="17" customFormat="1" ht="18.75" customHeight="1" thickTop="1" thickBot="1" x14ac:dyDescent="0.3">
      <c r="A32" s="2">
        <v>28</v>
      </c>
      <c r="B32" s="3" t="s">
        <v>28</v>
      </c>
      <c r="C32" s="4"/>
      <c r="D32" s="43"/>
      <c r="E32" s="43"/>
      <c r="F32" s="43"/>
      <c r="G32" s="43"/>
      <c r="H32" s="144">
        <f t="shared" ref="H32:H35" si="4">SUM(C32:G32)</f>
        <v>0</v>
      </c>
      <c r="I32" s="333"/>
      <c r="J32" s="322"/>
      <c r="K32" s="322"/>
      <c r="L32" s="309"/>
      <c r="M32" s="284"/>
      <c r="N32" s="279"/>
      <c r="O32" s="285"/>
      <c r="P32" s="283"/>
      <c r="Q32" s="186" t="s">
        <v>28</v>
      </c>
      <c r="R32" s="163">
        <v>0.3</v>
      </c>
      <c r="S32" s="182">
        <f>N31*R32</f>
        <v>0</v>
      </c>
    </row>
    <row r="33" spans="1:19" s="17" customFormat="1" ht="18.75" customHeight="1" thickTop="1" thickBot="1" x14ac:dyDescent="0.3">
      <c r="A33" s="2">
        <v>29</v>
      </c>
      <c r="B33" s="3" t="s">
        <v>29</v>
      </c>
      <c r="C33" s="4"/>
      <c r="D33" s="43"/>
      <c r="E33" s="43"/>
      <c r="F33" s="43"/>
      <c r="G33" s="43"/>
      <c r="H33" s="144">
        <f t="shared" si="4"/>
        <v>0</v>
      </c>
      <c r="I33" s="333"/>
      <c r="J33" s="322"/>
      <c r="K33" s="322"/>
      <c r="L33" s="309"/>
      <c r="M33" s="284"/>
      <c r="N33" s="279"/>
      <c r="O33" s="285"/>
      <c r="P33" s="283"/>
      <c r="Q33" s="186" t="s">
        <v>29</v>
      </c>
      <c r="R33" s="163">
        <v>0.3</v>
      </c>
      <c r="S33" s="182">
        <f>N31*R33</f>
        <v>0</v>
      </c>
    </row>
    <row r="34" spans="1:19" s="17" customFormat="1" ht="18.75" customHeight="1" thickTop="1" thickBot="1" x14ac:dyDescent="0.3">
      <c r="A34" s="2">
        <v>30</v>
      </c>
      <c r="B34" s="3" t="s">
        <v>30</v>
      </c>
      <c r="C34" s="4"/>
      <c r="D34" s="43"/>
      <c r="E34" s="43"/>
      <c r="F34" s="43"/>
      <c r="G34" s="43"/>
      <c r="H34" s="144">
        <f t="shared" si="4"/>
        <v>0</v>
      </c>
      <c r="I34" s="333"/>
      <c r="J34" s="322"/>
      <c r="K34" s="322"/>
      <c r="L34" s="309"/>
      <c r="M34" s="284"/>
      <c r="N34" s="279"/>
      <c r="O34" s="285"/>
      <c r="P34" s="283"/>
      <c r="Q34" s="186" t="s">
        <v>30</v>
      </c>
      <c r="R34" s="163">
        <v>0.5</v>
      </c>
      <c r="S34" s="182">
        <f>(P31+P36+P37)/2</f>
        <v>0</v>
      </c>
    </row>
    <row r="35" spans="1:19" s="17" customFormat="1" ht="18.75" customHeight="1" thickTop="1" thickBot="1" x14ac:dyDescent="0.3">
      <c r="A35" s="5">
        <v>31</v>
      </c>
      <c r="B35" s="6" t="s">
        <v>31</v>
      </c>
      <c r="C35" s="7"/>
      <c r="D35" s="44"/>
      <c r="E35" s="44"/>
      <c r="F35" s="44"/>
      <c r="G35" s="44"/>
      <c r="H35" s="148">
        <f t="shared" si="4"/>
        <v>0</v>
      </c>
      <c r="I35" s="348"/>
      <c r="J35" s="330"/>
      <c r="K35" s="330"/>
      <c r="L35" s="327"/>
      <c r="M35" s="286"/>
      <c r="N35" s="287"/>
      <c r="O35" s="288"/>
      <c r="P35" s="289"/>
      <c r="Q35" s="188" t="s">
        <v>31</v>
      </c>
      <c r="R35" s="219">
        <v>0.5</v>
      </c>
      <c r="S35" s="183">
        <f>(P31+P36+P37)/2</f>
        <v>0</v>
      </c>
    </row>
    <row r="36" spans="1:19" s="17" customFormat="1" ht="18.75" customHeight="1" thickTop="1" thickBot="1" x14ac:dyDescent="0.3">
      <c r="A36" s="8"/>
      <c r="B36" s="9" t="s">
        <v>282</v>
      </c>
      <c r="C36" s="10"/>
      <c r="D36" s="45"/>
      <c r="E36" s="45"/>
      <c r="F36" s="45"/>
      <c r="G36" s="45"/>
      <c r="H36" s="150">
        <f>SUM(C36:G36)</f>
        <v>0</v>
      </c>
      <c r="I36" s="221" t="s">
        <v>281</v>
      </c>
      <c r="J36" s="229">
        <f>H36</f>
        <v>0</v>
      </c>
      <c r="K36" s="230">
        <f>J36*K4</f>
        <v>0</v>
      </c>
      <c r="L36" s="231">
        <f>J36*L4</f>
        <v>0</v>
      </c>
      <c r="M36" s="222"/>
      <c r="N36" s="232">
        <f>L36*M31</f>
        <v>0</v>
      </c>
      <c r="O36" s="223"/>
      <c r="P36" s="239">
        <f>L36*O31</f>
        <v>0</v>
      </c>
      <c r="Q36" s="9" t="s">
        <v>282</v>
      </c>
      <c r="R36" s="169"/>
      <c r="S36" s="181">
        <f>N36</f>
        <v>0</v>
      </c>
    </row>
    <row r="37" spans="1:19" s="17" customFormat="1" ht="18.75" customHeight="1" thickTop="1" thickBot="1" x14ac:dyDescent="0.3">
      <c r="A37" s="11"/>
      <c r="B37" s="12" t="s">
        <v>280</v>
      </c>
      <c r="C37" s="13"/>
      <c r="D37" s="60"/>
      <c r="E37" s="60"/>
      <c r="F37" s="60"/>
      <c r="G37" s="60"/>
      <c r="H37" s="146">
        <f>SUM(C37:G37)</f>
        <v>0</v>
      </c>
      <c r="I37" s="224" t="s">
        <v>281</v>
      </c>
      <c r="J37" s="225">
        <f>H37</f>
        <v>0</v>
      </c>
      <c r="K37" s="226">
        <f>J37*K4</f>
        <v>0</v>
      </c>
      <c r="L37" s="226">
        <f>J37*L4</f>
        <v>0</v>
      </c>
      <c r="M37" s="227"/>
      <c r="N37" s="233">
        <f>L37*M31</f>
        <v>0</v>
      </c>
      <c r="O37" s="228"/>
      <c r="P37" s="240">
        <f>L37*O31</f>
        <v>0</v>
      </c>
      <c r="Q37" s="187" t="s">
        <v>280</v>
      </c>
      <c r="R37" s="170"/>
      <c r="S37" s="180">
        <f>N37</f>
        <v>0</v>
      </c>
    </row>
    <row r="38" spans="1:19" s="17" customFormat="1" ht="18.75" customHeight="1" thickTop="1" thickBot="1" x14ac:dyDescent="0.3">
      <c r="A38" s="8">
        <v>32</v>
      </c>
      <c r="B38" s="9" t="s">
        <v>34</v>
      </c>
      <c r="C38" s="10"/>
      <c r="D38" s="45"/>
      <c r="E38" s="45"/>
      <c r="F38" s="45"/>
      <c r="G38" s="45"/>
      <c r="H38" s="145">
        <f>SUM(C38:G38)</f>
        <v>0</v>
      </c>
      <c r="I38" s="333" t="s">
        <v>32</v>
      </c>
      <c r="J38" s="321">
        <f>SUM(H38:H40)</f>
        <v>0</v>
      </c>
      <c r="K38" s="321">
        <f>J38*K4</f>
        <v>0</v>
      </c>
      <c r="L38" s="308">
        <f>J38-K38</f>
        <v>0</v>
      </c>
      <c r="M38" s="278"/>
      <c r="N38" s="278"/>
      <c r="O38" s="280"/>
      <c r="P38" s="282"/>
      <c r="Q38" s="185" t="s">
        <v>34</v>
      </c>
      <c r="R38" s="8"/>
      <c r="S38" s="181">
        <f>L38/2</f>
        <v>0</v>
      </c>
    </row>
    <row r="39" spans="1:19" s="17" customFormat="1" ht="18.75" customHeight="1" thickTop="1" thickBot="1" x14ac:dyDescent="0.3">
      <c r="A39" s="2">
        <v>33</v>
      </c>
      <c r="B39" s="3" t="s">
        <v>33</v>
      </c>
      <c r="C39" s="4"/>
      <c r="D39" s="43"/>
      <c r="E39" s="43"/>
      <c r="F39" s="43"/>
      <c r="G39" s="43"/>
      <c r="H39" s="147">
        <f t="shared" ref="H39:H40" si="5">SUM(C39:G39)</f>
        <v>0</v>
      </c>
      <c r="I39" s="333"/>
      <c r="J39" s="322"/>
      <c r="K39" s="322"/>
      <c r="L39" s="309"/>
      <c r="M39" s="279"/>
      <c r="N39" s="279"/>
      <c r="O39" s="281"/>
      <c r="P39" s="283"/>
      <c r="Q39" s="186" t="s">
        <v>33</v>
      </c>
      <c r="R39" s="2"/>
      <c r="S39" s="182">
        <f>L38/2</f>
        <v>0</v>
      </c>
    </row>
    <row r="40" spans="1:19" s="17" customFormat="1" ht="18.75" customHeight="1" thickTop="1" thickBot="1" x14ac:dyDescent="0.3">
      <c r="A40" s="11">
        <v>34</v>
      </c>
      <c r="B40" s="12"/>
      <c r="C40" s="13"/>
      <c r="D40" s="46"/>
      <c r="E40" s="46"/>
      <c r="F40" s="46"/>
      <c r="G40" s="46"/>
      <c r="H40" s="149">
        <f t="shared" si="5"/>
        <v>0</v>
      </c>
      <c r="I40" s="333"/>
      <c r="J40" s="322"/>
      <c r="K40" s="322"/>
      <c r="L40" s="309"/>
      <c r="M40" s="279"/>
      <c r="N40" s="279"/>
      <c r="O40" s="281"/>
      <c r="P40" s="283"/>
      <c r="Q40" s="187"/>
      <c r="R40" s="11"/>
      <c r="S40" s="180"/>
    </row>
    <row r="41" spans="1:19" s="17" customFormat="1" ht="18.75" customHeight="1" thickTop="1" thickBot="1" x14ac:dyDescent="0.3">
      <c r="A41" s="14">
        <v>35</v>
      </c>
      <c r="B41" s="15" t="s">
        <v>35</v>
      </c>
      <c r="C41" s="16"/>
      <c r="D41" s="47"/>
      <c r="E41" s="47"/>
      <c r="F41" s="47"/>
      <c r="G41" s="47"/>
      <c r="H41" s="145">
        <f>SUM(C41:G41)</f>
        <v>0</v>
      </c>
      <c r="I41" s="333" t="s">
        <v>36</v>
      </c>
      <c r="J41" s="321">
        <f>SUM(H41:H50)</f>
        <v>6008440</v>
      </c>
      <c r="K41" s="321">
        <f>J41*K4</f>
        <v>901266</v>
      </c>
      <c r="L41" s="308">
        <f>J41-K41</f>
        <v>5107174</v>
      </c>
      <c r="M41" s="284">
        <v>0.86</v>
      </c>
      <c r="N41" s="278">
        <f>L41*M41</f>
        <v>4392169.6399999997</v>
      </c>
      <c r="O41" s="285">
        <v>0.14000000000000001</v>
      </c>
      <c r="P41" s="282">
        <f>L41*O41</f>
        <v>715004.3600000001</v>
      </c>
      <c r="Q41" s="185" t="s">
        <v>35</v>
      </c>
      <c r="R41" s="169">
        <v>0.27</v>
      </c>
      <c r="S41" s="181">
        <f>$N$41*R41</f>
        <v>1185885.8027999999</v>
      </c>
    </row>
    <row r="42" spans="1:19" s="17" customFormat="1" ht="18.75" customHeight="1" thickTop="1" thickBot="1" x14ac:dyDescent="0.3">
      <c r="A42" s="2">
        <v>36</v>
      </c>
      <c r="B42" s="3" t="s">
        <v>37</v>
      </c>
      <c r="C42" s="4"/>
      <c r="D42" s="43"/>
      <c r="E42" s="43"/>
      <c r="F42" s="43"/>
      <c r="G42" s="43">
        <f>[1]FINISHING!$C$40</f>
        <v>3806460</v>
      </c>
      <c r="H42" s="144">
        <f t="shared" ref="H42:H50" si="6">SUM(C42:G42)</f>
        <v>3806460</v>
      </c>
      <c r="I42" s="333"/>
      <c r="J42" s="322"/>
      <c r="K42" s="322"/>
      <c r="L42" s="309"/>
      <c r="M42" s="284"/>
      <c r="N42" s="279"/>
      <c r="O42" s="285"/>
      <c r="P42" s="283"/>
      <c r="Q42" s="186" t="s">
        <v>37</v>
      </c>
      <c r="R42" s="163">
        <v>0.23</v>
      </c>
      <c r="S42" s="182">
        <f t="shared" ref="S42:S44" si="7">$N$41*R42</f>
        <v>1010199.0172</v>
      </c>
    </row>
    <row r="43" spans="1:19" s="17" customFormat="1" ht="18.75" customHeight="1" thickTop="1" thickBot="1" x14ac:dyDescent="0.3">
      <c r="A43" s="2">
        <v>37</v>
      </c>
      <c r="B43" s="3" t="s">
        <v>38</v>
      </c>
      <c r="C43" s="4"/>
      <c r="D43" s="43"/>
      <c r="E43" s="43"/>
      <c r="F43" s="43"/>
      <c r="G43" s="43">
        <f>[1]FINISHING!$C$41</f>
        <v>1146460</v>
      </c>
      <c r="H43" s="144">
        <f t="shared" si="6"/>
        <v>1146460</v>
      </c>
      <c r="I43" s="333"/>
      <c r="J43" s="322"/>
      <c r="K43" s="322"/>
      <c r="L43" s="309"/>
      <c r="M43" s="284"/>
      <c r="N43" s="279"/>
      <c r="O43" s="285"/>
      <c r="P43" s="283"/>
      <c r="Q43" s="186" t="s">
        <v>38</v>
      </c>
      <c r="R43" s="163">
        <v>0.2</v>
      </c>
      <c r="S43" s="182">
        <f t="shared" si="7"/>
        <v>878433.92799999996</v>
      </c>
    </row>
    <row r="44" spans="1:19" s="17" customFormat="1" ht="18.75" customHeight="1" thickTop="1" thickBot="1" x14ac:dyDescent="0.3">
      <c r="A44" s="2">
        <v>38</v>
      </c>
      <c r="B44" s="3" t="s">
        <v>39</v>
      </c>
      <c r="C44" s="4"/>
      <c r="D44" s="43"/>
      <c r="E44" s="43"/>
      <c r="F44" s="43"/>
      <c r="G44" s="43">
        <f>[1]FINISHING!$C$42</f>
        <v>1055520</v>
      </c>
      <c r="H44" s="144">
        <f t="shared" si="6"/>
        <v>1055520</v>
      </c>
      <c r="I44" s="333"/>
      <c r="J44" s="322"/>
      <c r="K44" s="322"/>
      <c r="L44" s="309"/>
      <c r="M44" s="284"/>
      <c r="N44" s="279"/>
      <c r="O44" s="285"/>
      <c r="P44" s="283"/>
      <c r="Q44" s="186" t="s">
        <v>39</v>
      </c>
      <c r="R44" s="163">
        <v>0.17</v>
      </c>
      <c r="S44" s="182">
        <f t="shared" si="7"/>
        <v>746668.83880000003</v>
      </c>
    </row>
    <row r="45" spans="1:19" s="17" customFormat="1" ht="18.75" customHeight="1" thickTop="1" thickBot="1" x14ac:dyDescent="0.3">
      <c r="A45" s="2">
        <v>39</v>
      </c>
      <c r="B45" s="3" t="s">
        <v>42</v>
      </c>
      <c r="C45" s="4"/>
      <c r="D45" s="43"/>
      <c r="E45" s="43"/>
      <c r="F45" s="43"/>
      <c r="G45" s="43"/>
      <c r="H45" s="144">
        <f t="shared" si="6"/>
        <v>0</v>
      </c>
      <c r="I45" s="333"/>
      <c r="J45" s="322"/>
      <c r="K45" s="322"/>
      <c r="L45" s="309"/>
      <c r="M45" s="284"/>
      <c r="N45" s="279"/>
      <c r="O45" s="285"/>
      <c r="P45" s="283"/>
      <c r="Q45" s="186" t="s">
        <v>42</v>
      </c>
      <c r="R45" s="163">
        <v>0.13</v>
      </c>
      <c r="S45" s="182">
        <f>$N$41*R45</f>
        <v>570982.05319999997</v>
      </c>
    </row>
    <row r="46" spans="1:19" s="17" customFormat="1" ht="18.75" customHeight="1" thickTop="1" thickBot="1" x14ac:dyDescent="0.3">
      <c r="A46" s="2">
        <v>40</v>
      </c>
      <c r="B46" s="3" t="s">
        <v>41</v>
      </c>
      <c r="C46" s="4"/>
      <c r="D46" s="43"/>
      <c r="E46" s="43"/>
      <c r="F46" s="43"/>
      <c r="G46" s="43"/>
      <c r="H46" s="144">
        <f t="shared" si="6"/>
        <v>0</v>
      </c>
      <c r="I46" s="333"/>
      <c r="J46" s="322"/>
      <c r="K46" s="322"/>
      <c r="L46" s="309"/>
      <c r="M46" s="284"/>
      <c r="N46" s="279"/>
      <c r="O46" s="285"/>
      <c r="P46" s="283"/>
      <c r="Q46" s="186" t="s">
        <v>41</v>
      </c>
      <c r="R46" s="163">
        <v>0.5</v>
      </c>
      <c r="S46" s="182">
        <f>'PENGABUNGAN UPF'!H37+'PENGABUNGAN UPF'!H42+'PENGABUNGAN UPF'!H47+'PENGABUNGAN UPF'!H52+'PENGABUNGAN UPF'!J29+'PENGABUNGAN UPF'!J34+'PENGABUNGAN UPF'!J39+'PENGABUNGAN UPF'!J44+'PENGABUNGAN UPF'!J49</f>
        <v>357502.18000000005</v>
      </c>
    </row>
    <row r="47" spans="1:19" s="17" customFormat="1" ht="18.75" customHeight="1" thickTop="1" thickBot="1" x14ac:dyDescent="0.3">
      <c r="A47" s="2">
        <v>41</v>
      </c>
      <c r="B47" s="3" t="s">
        <v>40</v>
      </c>
      <c r="C47" s="4"/>
      <c r="D47" s="43"/>
      <c r="E47" s="43"/>
      <c r="F47" s="43"/>
      <c r="G47" s="43"/>
      <c r="H47" s="144">
        <f t="shared" si="6"/>
        <v>0</v>
      </c>
      <c r="I47" s="333"/>
      <c r="J47" s="322"/>
      <c r="K47" s="322"/>
      <c r="L47" s="309"/>
      <c r="M47" s="284"/>
      <c r="N47" s="279"/>
      <c r="O47" s="285"/>
      <c r="P47" s="283"/>
      <c r="Q47" s="186" t="str">
        <f>B49</f>
        <v>DR. LIDYA</v>
      </c>
      <c r="R47" s="163">
        <v>0.5</v>
      </c>
      <c r="S47" s="182">
        <f>'PENGABUNGAN UPF'!H38+'PENGABUNGAN UPF'!H43+'PENGABUNGAN UPF'!H48+'PENGABUNGAN UPF'!H53+'PENGABUNGAN UPF'!J29+'PENGABUNGAN UPF'!J34+'PENGABUNGAN UPF'!J39+'PENGABUNGAN UPF'!J44+'PENGABUNGAN UPF'!J49</f>
        <v>357502.18000000005</v>
      </c>
    </row>
    <row r="48" spans="1:19" s="17" customFormat="1" ht="18.75" customHeight="1" thickTop="1" thickBot="1" x14ac:dyDescent="0.3">
      <c r="A48" s="2">
        <v>42</v>
      </c>
      <c r="B48" s="3" t="s">
        <v>266</v>
      </c>
      <c r="C48" s="4"/>
      <c r="D48" s="43"/>
      <c r="E48" s="43"/>
      <c r="F48" s="43"/>
      <c r="G48" s="43"/>
      <c r="H48" s="144">
        <f t="shared" si="6"/>
        <v>0</v>
      </c>
      <c r="I48" s="333"/>
      <c r="J48" s="322"/>
      <c r="K48" s="322"/>
      <c r="L48" s="309"/>
      <c r="M48" s="284"/>
      <c r="N48" s="279"/>
      <c r="O48" s="285"/>
      <c r="P48" s="283"/>
      <c r="Q48" s="186" t="str">
        <f>B48</f>
        <v>DR. REZAH</v>
      </c>
      <c r="R48" s="2"/>
      <c r="S48" s="182">
        <f>'PENGABUNGAN UPF'!H41</f>
        <v>0</v>
      </c>
    </row>
    <row r="49" spans="1:21" s="17" customFormat="1" ht="18.75" customHeight="1" thickTop="1" thickBot="1" x14ac:dyDescent="0.3">
      <c r="A49" s="2">
        <v>43</v>
      </c>
      <c r="B49" s="3" t="s">
        <v>267</v>
      </c>
      <c r="C49" s="4"/>
      <c r="D49" s="43"/>
      <c r="E49" s="43"/>
      <c r="F49" s="43"/>
      <c r="G49" s="43"/>
      <c r="H49" s="144">
        <f>SUM(C49:G49)</f>
        <v>0</v>
      </c>
      <c r="I49" s="333"/>
      <c r="J49" s="322"/>
      <c r="K49" s="322"/>
      <c r="L49" s="309"/>
      <c r="M49" s="284"/>
      <c r="N49" s="279"/>
      <c r="O49" s="285"/>
      <c r="P49" s="283"/>
      <c r="Q49" s="186"/>
      <c r="R49" s="2"/>
      <c r="S49" s="182"/>
      <c r="U49" s="218">
        <f>P51+N51</f>
        <v>72322220.25</v>
      </c>
    </row>
    <row r="50" spans="1:21" s="17" customFormat="1" ht="18.75" customHeight="1" thickTop="1" thickBot="1" x14ac:dyDescent="0.3">
      <c r="A50" s="5">
        <v>44</v>
      </c>
      <c r="B50" s="6"/>
      <c r="C50" s="4"/>
      <c r="D50" s="43"/>
      <c r="E50" s="44"/>
      <c r="F50" s="44"/>
      <c r="G50" s="44"/>
      <c r="H50" s="146">
        <f t="shared" si="6"/>
        <v>0</v>
      </c>
      <c r="I50" s="333"/>
      <c r="J50" s="322"/>
      <c r="K50" s="322"/>
      <c r="L50" s="309"/>
      <c r="M50" s="284"/>
      <c r="N50" s="279"/>
      <c r="O50" s="285"/>
      <c r="P50" s="283"/>
      <c r="Q50" s="188"/>
      <c r="R50" s="5"/>
      <c r="S50" s="183"/>
    </row>
    <row r="51" spans="1:21" s="17" customFormat="1" ht="18.75" customHeight="1" thickTop="1" x14ac:dyDescent="0.25">
      <c r="A51" s="8">
        <v>45</v>
      </c>
      <c r="B51" s="9" t="s">
        <v>43</v>
      </c>
      <c r="C51" s="10"/>
      <c r="D51" s="45"/>
      <c r="E51" s="54"/>
      <c r="F51" s="54"/>
      <c r="G51" s="54">
        <f>'PENGABUNGAN UPF'!C81</f>
        <v>26287541.666666664</v>
      </c>
      <c r="H51" s="147">
        <f>SUM(C51:G51)</f>
        <v>26287541.666666664</v>
      </c>
      <c r="I51" s="348" t="s">
        <v>290</v>
      </c>
      <c r="J51" s="366">
        <f>SUM(H51:H59)</f>
        <v>85084965</v>
      </c>
      <c r="K51" s="366">
        <f>J51*K4</f>
        <v>12762744.75</v>
      </c>
      <c r="L51" s="369">
        <f>J51-K51</f>
        <v>72322220.25</v>
      </c>
      <c r="M51" s="372">
        <v>0.86</v>
      </c>
      <c r="N51" s="375">
        <f>L51*M51</f>
        <v>62197109.414999999</v>
      </c>
      <c r="O51" s="378">
        <v>0.14000000000000001</v>
      </c>
      <c r="P51" s="381">
        <f>L51*O51</f>
        <v>10125110.835000001</v>
      </c>
      <c r="Q51" s="185" t="s">
        <v>43</v>
      </c>
      <c r="R51" s="172">
        <v>0.42499999999999999</v>
      </c>
      <c r="S51" s="181">
        <f>N51*R51</f>
        <v>26433771.501374997</v>
      </c>
    </row>
    <row r="52" spans="1:21" s="17" customFormat="1" ht="18.75" customHeight="1" x14ac:dyDescent="0.25">
      <c r="A52" s="202">
        <v>46</v>
      </c>
      <c r="B52" s="3" t="s">
        <v>44</v>
      </c>
      <c r="C52" s="4"/>
      <c r="D52" s="43"/>
      <c r="E52" s="43"/>
      <c r="F52" s="43"/>
      <c r="G52" s="47">
        <f>'PENGABUNGAN UPF'!C82</f>
        <v>5180390</v>
      </c>
      <c r="H52" s="147">
        <f t="shared" ref="H52:H59" si="8">SUM(C52:G52)</f>
        <v>5180390</v>
      </c>
      <c r="I52" s="349"/>
      <c r="J52" s="367"/>
      <c r="K52" s="367"/>
      <c r="L52" s="370"/>
      <c r="M52" s="373"/>
      <c r="N52" s="376"/>
      <c r="O52" s="379"/>
      <c r="P52" s="382"/>
      <c r="Q52" s="186" t="s">
        <v>44</v>
      </c>
      <c r="R52" s="166">
        <v>0.32500000000000001</v>
      </c>
      <c r="S52" s="182">
        <f>N51*R52</f>
        <v>20214060.559875</v>
      </c>
    </row>
    <row r="53" spans="1:21" s="17" customFormat="1" ht="18.75" customHeight="1" x14ac:dyDescent="0.25">
      <c r="A53" s="202">
        <v>47</v>
      </c>
      <c r="B53" s="3" t="s">
        <v>45</v>
      </c>
      <c r="C53" s="4"/>
      <c r="D53" s="43"/>
      <c r="E53" s="43"/>
      <c r="F53" s="43"/>
      <c r="G53" s="47">
        <f>'PENGABUNGAN UPF'!C83</f>
        <v>12029575</v>
      </c>
      <c r="H53" s="147">
        <f t="shared" si="8"/>
        <v>12029575</v>
      </c>
      <c r="I53" s="349"/>
      <c r="J53" s="367"/>
      <c r="K53" s="367"/>
      <c r="L53" s="370"/>
      <c r="M53" s="373"/>
      <c r="N53" s="376"/>
      <c r="O53" s="379"/>
      <c r="P53" s="382"/>
      <c r="Q53" s="186" t="s">
        <v>45</v>
      </c>
      <c r="R53" s="163"/>
      <c r="S53" s="182"/>
    </row>
    <row r="54" spans="1:21" s="17" customFormat="1" ht="18.75" customHeight="1" x14ac:dyDescent="0.25">
      <c r="A54" s="202">
        <v>48</v>
      </c>
      <c r="B54" s="3" t="s">
        <v>46</v>
      </c>
      <c r="C54" s="4"/>
      <c r="D54" s="43"/>
      <c r="E54" s="43"/>
      <c r="F54" s="43"/>
      <c r="G54" s="47"/>
      <c r="H54" s="147">
        <f t="shared" si="8"/>
        <v>0</v>
      </c>
      <c r="I54" s="349"/>
      <c r="J54" s="367"/>
      <c r="K54" s="367"/>
      <c r="L54" s="370"/>
      <c r="M54" s="373"/>
      <c r="N54" s="376"/>
      <c r="O54" s="379"/>
      <c r="P54" s="382"/>
      <c r="Q54" s="186" t="s">
        <v>46</v>
      </c>
      <c r="R54" s="202"/>
      <c r="S54" s="182"/>
    </row>
    <row r="55" spans="1:21" s="17" customFormat="1" ht="18.75" customHeight="1" x14ac:dyDescent="0.25">
      <c r="A55" s="202">
        <v>49</v>
      </c>
      <c r="B55" s="3" t="s">
        <v>51</v>
      </c>
      <c r="C55" s="4"/>
      <c r="D55" s="43"/>
      <c r="E55" s="43"/>
      <c r="F55" s="43"/>
      <c r="G55" s="47"/>
      <c r="H55" s="147">
        <f t="shared" si="8"/>
        <v>0</v>
      </c>
      <c r="I55" s="349"/>
      <c r="J55" s="367"/>
      <c r="K55" s="367"/>
      <c r="L55" s="370"/>
      <c r="M55" s="373"/>
      <c r="N55" s="376"/>
      <c r="O55" s="379"/>
      <c r="P55" s="382"/>
      <c r="Q55" s="186" t="s">
        <v>51</v>
      </c>
      <c r="R55" s="163">
        <v>0.25</v>
      </c>
      <c r="S55" s="182">
        <f>N51*R55</f>
        <v>15549277.35375</v>
      </c>
    </row>
    <row r="56" spans="1:21" s="17" customFormat="1" ht="18.75" customHeight="1" x14ac:dyDescent="0.25">
      <c r="A56" s="202">
        <v>50</v>
      </c>
      <c r="B56" s="3" t="s">
        <v>47</v>
      </c>
      <c r="C56" s="4"/>
      <c r="D56" s="43"/>
      <c r="E56" s="43"/>
      <c r="F56" s="43"/>
      <c r="G56" s="47"/>
      <c r="H56" s="147">
        <f t="shared" si="8"/>
        <v>0</v>
      </c>
      <c r="I56" s="349"/>
      <c r="J56" s="367"/>
      <c r="K56" s="367"/>
      <c r="L56" s="370"/>
      <c r="M56" s="373"/>
      <c r="N56" s="376"/>
      <c r="O56" s="379"/>
      <c r="P56" s="382"/>
      <c r="Q56" s="186" t="s">
        <v>47</v>
      </c>
      <c r="R56" s="163">
        <v>0.26</v>
      </c>
      <c r="S56" s="182">
        <f>$P$51*R56</f>
        <v>2632528.8171000001</v>
      </c>
    </row>
    <row r="57" spans="1:21" s="17" customFormat="1" ht="18.75" customHeight="1" x14ac:dyDescent="0.25">
      <c r="A57" s="202">
        <v>51</v>
      </c>
      <c r="B57" s="3" t="s">
        <v>48</v>
      </c>
      <c r="C57" s="4"/>
      <c r="D57" s="43"/>
      <c r="E57" s="43"/>
      <c r="F57" s="43"/>
      <c r="G57" s="47">
        <f>'PENGABUNGAN UPF'!C86</f>
        <v>16556406.666666668</v>
      </c>
      <c r="H57" s="147">
        <f t="shared" si="8"/>
        <v>16556406.666666668</v>
      </c>
      <c r="I57" s="349"/>
      <c r="J57" s="367"/>
      <c r="K57" s="367"/>
      <c r="L57" s="370"/>
      <c r="M57" s="373"/>
      <c r="N57" s="376"/>
      <c r="O57" s="379"/>
      <c r="P57" s="382"/>
      <c r="Q57" s="186" t="s">
        <v>48</v>
      </c>
      <c r="R57" s="163">
        <v>0.26</v>
      </c>
      <c r="S57" s="182">
        <f t="shared" ref="S57:S59" si="9">$P$51*R57</f>
        <v>2632528.8171000001</v>
      </c>
    </row>
    <row r="58" spans="1:21" s="17" customFormat="1" ht="18.75" customHeight="1" x14ac:dyDescent="0.25">
      <c r="A58" s="202">
        <v>52</v>
      </c>
      <c r="B58" s="3" t="s">
        <v>49</v>
      </c>
      <c r="C58" s="4"/>
      <c r="D58" s="43"/>
      <c r="E58" s="43"/>
      <c r="F58" s="43"/>
      <c r="G58" s="47">
        <f>'PENGABUNGAN UPF'!C87</f>
        <v>20249061.666666668</v>
      </c>
      <c r="H58" s="147">
        <f t="shared" si="8"/>
        <v>20249061.666666668</v>
      </c>
      <c r="I58" s="349"/>
      <c r="J58" s="367"/>
      <c r="K58" s="367"/>
      <c r="L58" s="370"/>
      <c r="M58" s="373"/>
      <c r="N58" s="376"/>
      <c r="O58" s="379"/>
      <c r="P58" s="382"/>
      <c r="Q58" s="186" t="s">
        <v>49</v>
      </c>
      <c r="R58" s="163">
        <v>0.26</v>
      </c>
      <c r="S58" s="182">
        <f t="shared" si="9"/>
        <v>2632528.8171000001</v>
      </c>
    </row>
    <row r="59" spans="1:21" s="17" customFormat="1" ht="18.75" customHeight="1" thickBot="1" x14ac:dyDescent="0.3">
      <c r="A59" s="5">
        <v>53</v>
      </c>
      <c r="B59" s="6" t="s">
        <v>50</v>
      </c>
      <c r="C59" s="4"/>
      <c r="D59" s="43"/>
      <c r="E59" s="43"/>
      <c r="F59" s="43"/>
      <c r="G59" s="47">
        <f>'PENGABUNGAN UPF'!C88</f>
        <v>4781990</v>
      </c>
      <c r="H59" s="147">
        <f t="shared" si="8"/>
        <v>4781990</v>
      </c>
      <c r="I59" s="350"/>
      <c r="J59" s="368"/>
      <c r="K59" s="368"/>
      <c r="L59" s="371"/>
      <c r="M59" s="374"/>
      <c r="N59" s="377"/>
      <c r="O59" s="380"/>
      <c r="P59" s="383"/>
      <c r="Q59" s="186" t="s">
        <v>50</v>
      </c>
      <c r="R59" s="163">
        <v>0.22</v>
      </c>
      <c r="S59" s="182">
        <f t="shared" si="9"/>
        <v>2227524.3837000001</v>
      </c>
    </row>
    <row r="60" spans="1:21" s="17" customFormat="1" ht="18.75" customHeight="1" thickTop="1" thickBot="1" x14ac:dyDescent="0.3">
      <c r="A60" s="8">
        <v>60</v>
      </c>
      <c r="B60" s="8" t="s">
        <v>111</v>
      </c>
      <c r="C60" s="10"/>
      <c r="D60" s="54"/>
      <c r="E60" s="54"/>
      <c r="F60" s="54"/>
      <c r="G60" s="54">
        <f>'PENGABUNGAN UPF'!C91</f>
        <v>86405350</v>
      </c>
      <c r="H60" s="145">
        <f>SUM(C60:G60)</f>
        <v>86405350</v>
      </c>
      <c r="I60" s="333" t="s">
        <v>290</v>
      </c>
      <c r="J60" s="321">
        <f>SUM(H60:H61)</f>
        <v>86405350</v>
      </c>
      <c r="K60" s="321">
        <f>J60*K4</f>
        <v>12960802.5</v>
      </c>
      <c r="L60" s="308">
        <f>J60-K60</f>
        <v>73444547.5</v>
      </c>
      <c r="M60" s="284">
        <v>0.65</v>
      </c>
      <c r="N60" s="278">
        <f>L60*M60</f>
        <v>47738955.875</v>
      </c>
      <c r="O60" s="285">
        <v>0.35</v>
      </c>
      <c r="P60" s="282">
        <f>L60*O60</f>
        <v>25705591.625</v>
      </c>
      <c r="Q60" s="185" t="s">
        <v>111</v>
      </c>
      <c r="R60" s="169">
        <v>0.65</v>
      </c>
      <c r="S60" s="181">
        <f>N60+P60</f>
        <v>73444547.5</v>
      </c>
    </row>
    <row r="61" spans="1:21" s="17" customFormat="1" ht="18.75" customHeight="1" thickTop="1" thickBot="1" x14ac:dyDescent="0.3">
      <c r="A61" s="5">
        <v>61</v>
      </c>
      <c r="B61" s="6" t="s">
        <v>113</v>
      </c>
      <c r="C61" s="7"/>
      <c r="D61" s="44"/>
      <c r="E61" s="60"/>
      <c r="F61" s="60"/>
      <c r="G61" s="60"/>
      <c r="H61" s="146">
        <f>SUM(C61:G61)</f>
        <v>0</v>
      </c>
      <c r="I61" s="333"/>
      <c r="J61" s="322"/>
      <c r="K61" s="322"/>
      <c r="L61" s="309"/>
      <c r="M61" s="284"/>
      <c r="N61" s="279"/>
      <c r="O61" s="285"/>
      <c r="P61" s="283"/>
      <c r="Q61" s="187"/>
      <c r="R61" s="11"/>
      <c r="S61" s="180"/>
    </row>
    <row r="62" spans="1:21" s="17" customFormat="1" ht="18" customHeight="1" thickTop="1" thickBot="1" x14ac:dyDescent="0.3">
      <c r="A62" s="8">
        <v>54</v>
      </c>
      <c r="B62" s="9" t="s">
        <v>43</v>
      </c>
      <c r="C62" s="10"/>
      <c r="D62" s="54"/>
      <c r="E62" s="54"/>
      <c r="F62" s="54"/>
      <c r="G62" s="54">
        <f>'PENGABUNGAN UPF'!C62+'PENGABUNGAN UPF'!C67</f>
        <v>55192896.666666672</v>
      </c>
      <c r="H62" s="254">
        <f>SUM(C62:G62)</f>
        <v>55192896.666666672</v>
      </c>
      <c r="I62" s="333" t="s">
        <v>286</v>
      </c>
      <c r="J62" s="76">
        <f>H62</f>
        <v>55192896.666666672</v>
      </c>
      <c r="K62" s="266">
        <f>J62*K4</f>
        <v>8278934.5</v>
      </c>
      <c r="L62" s="77">
        <f>J62-K62</f>
        <v>46913962.166666672</v>
      </c>
      <c r="M62" s="257">
        <v>0.65</v>
      </c>
      <c r="N62" s="258">
        <f>L62</f>
        <v>46913962.166666672</v>
      </c>
      <c r="O62" s="259">
        <v>0.35</v>
      </c>
      <c r="P62" s="273"/>
      <c r="Q62" s="270" t="s">
        <v>43</v>
      </c>
      <c r="R62" s="169">
        <v>0.65</v>
      </c>
      <c r="S62" s="181">
        <f>N62</f>
        <v>46913962.166666672</v>
      </c>
    </row>
    <row r="63" spans="1:21" s="17" customFormat="1" ht="18" customHeight="1" thickTop="1" thickBot="1" x14ac:dyDescent="0.3">
      <c r="A63" s="202">
        <v>55</v>
      </c>
      <c r="B63" s="3" t="s">
        <v>44</v>
      </c>
      <c r="C63" s="4"/>
      <c r="D63" s="43"/>
      <c r="E63" s="61"/>
      <c r="F63" s="61"/>
      <c r="G63" s="61">
        <f>'PENGABUNGAN UPF'!C63</f>
        <v>23655136.666666668</v>
      </c>
      <c r="H63" s="255">
        <f>G63</f>
        <v>23655136.666666668</v>
      </c>
      <c r="I63" s="333"/>
      <c r="J63" s="79">
        <f>H63</f>
        <v>23655136.666666668</v>
      </c>
      <c r="K63" s="27">
        <f>J63*K4</f>
        <v>3548270.5</v>
      </c>
      <c r="L63" s="80">
        <f>J63-K63</f>
        <v>20106866.166666668</v>
      </c>
      <c r="M63" s="260">
        <v>0.65</v>
      </c>
      <c r="N63" s="261">
        <f>L63</f>
        <v>20106866.166666668</v>
      </c>
      <c r="O63" s="262">
        <v>0.35</v>
      </c>
      <c r="P63" s="274"/>
      <c r="Q63" s="271" t="s">
        <v>44</v>
      </c>
      <c r="R63" s="163"/>
      <c r="S63" s="182">
        <f>N63</f>
        <v>20106866.166666668</v>
      </c>
    </row>
    <row r="64" spans="1:21" s="17" customFormat="1" ht="18" customHeight="1" thickTop="1" thickBot="1" x14ac:dyDescent="0.3">
      <c r="A64" s="202">
        <v>56</v>
      </c>
      <c r="B64" s="3" t="s">
        <v>45</v>
      </c>
      <c r="C64" s="4"/>
      <c r="D64" s="43"/>
      <c r="E64" s="61"/>
      <c r="F64" s="61"/>
      <c r="G64" s="61">
        <f>'PENGABUNGAN UPF'!C64</f>
        <v>57516081.666666664</v>
      </c>
      <c r="H64" s="255">
        <f>G64</f>
        <v>57516081.666666664</v>
      </c>
      <c r="I64" s="333"/>
      <c r="J64" s="79">
        <f>H64</f>
        <v>57516081.666666664</v>
      </c>
      <c r="K64" s="27">
        <f>J64*K4</f>
        <v>8627412.25</v>
      </c>
      <c r="L64" s="80">
        <f>J64-K64</f>
        <v>48888669.416666664</v>
      </c>
      <c r="M64" s="260">
        <v>0.65</v>
      </c>
      <c r="N64" s="261">
        <f>L64</f>
        <v>48888669.416666664</v>
      </c>
      <c r="O64" s="262">
        <v>0.35</v>
      </c>
      <c r="P64" s="274"/>
      <c r="Q64" s="271" t="s">
        <v>45</v>
      </c>
      <c r="R64" s="163"/>
      <c r="S64" s="182">
        <f>N64</f>
        <v>48888669.416666664</v>
      </c>
    </row>
    <row r="65" spans="1:19" s="17" customFormat="1" ht="18" customHeight="1" thickTop="1" thickBot="1" x14ac:dyDescent="0.3">
      <c r="A65" s="202">
        <v>57</v>
      </c>
      <c r="B65" s="3" t="s">
        <v>46</v>
      </c>
      <c r="C65" s="4"/>
      <c r="D65" s="43"/>
      <c r="E65" s="61"/>
      <c r="F65" s="61"/>
      <c r="G65" s="61"/>
      <c r="H65" s="255"/>
      <c r="I65" s="333"/>
      <c r="J65" s="79"/>
      <c r="K65" s="27"/>
      <c r="L65" s="80"/>
      <c r="M65" s="260"/>
      <c r="N65" s="261"/>
      <c r="O65" s="262"/>
      <c r="P65" s="274"/>
      <c r="Q65" s="271" t="s">
        <v>46</v>
      </c>
      <c r="R65" s="163"/>
      <c r="S65" s="182"/>
    </row>
    <row r="66" spans="1:19" s="17" customFormat="1" ht="18" customHeight="1" thickTop="1" thickBot="1" x14ac:dyDescent="0.3">
      <c r="A66" s="202">
        <v>58</v>
      </c>
      <c r="B66" s="3" t="s">
        <v>51</v>
      </c>
      <c r="C66" s="4"/>
      <c r="D66" s="43"/>
      <c r="E66" s="61"/>
      <c r="F66" s="61"/>
      <c r="G66" s="61"/>
      <c r="H66" s="255"/>
      <c r="I66" s="333"/>
      <c r="J66" s="79"/>
      <c r="K66" s="27"/>
      <c r="L66" s="80"/>
      <c r="M66" s="260"/>
      <c r="N66" s="261"/>
      <c r="O66" s="262"/>
      <c r="P66" s="274"/>
      <c r="Q66" s="271" t="s">
        <v>51</v>
      </c>
      <c r="R66" s="163"/>
      <c r="S66" s="182"/>
    </row>
    <row r="67" spans="1:19" s="17" customFormat="1" ht="18" customHeight="1" thickTop="1" thickBot="1" x14ac:dyDescent="0.3">
      <c r="A67" s="11">
        <v>59</v>
      </c>
      <c r="B67" s="12"/>
      <c r="C67" s="13"/>
      <c r="D67" s="46"/>
      <c r="E67" s="60"/>
      <c r="F67" s="60"/>
      <c r="G67" s="60"/>
      <c r="H67" s="256">
        <f t="shared" ref="H67:H72" si="10">SUM(C67:G67)</f>
        <v>0</v>
      </c>
      <c r="I67" s="333"/>
      <c r="J67" s="267"/>
      <c r="K67" s="268"/>
      <c r="L67" s="269"/>
      <c r="M67" s="263"/>
      <c r="N67" s="264"/>
      <c r="O67" s="265"/>
      <c r="P67" s="275"/>
      <c r="Q67" s="272"/>
      <c r="R67" s="11"/>
      <c r="S67" s="180"/>
    </row>
    <row r="68" spans="1:19" s="17" customFormat="1" ht="18.75" customHeight="1" thickTop="1" thickBot="1" x14ac:dyDescent="0.3">
      <c r="A68" s="8">
        <v>60</v>
      </c>
      <c r="B68" s="8" t="s">
        <v>111</v>
      </c>
      <c r="C68" s="10"/>
      <c r="D68" s="54"/>
      <c r="E68" s="54"/>
      <c r="F68" s="54"/>
      <c r="G68" s="54">
        <f>'PENGABUNGAN UPF'!C72</f>
        <v>289448134</v>
      </c>
      <c r="H68" s="145">
        <f t="shared" si="10"/>
        <v>289448134</v>
      </c>
      <c r="I68" s="333" t="s">
        <v>286</v>
      </c>
      <c r="J68" s="321">
        <f>SUM(H68:H69)</f>
        <v>289448134</v>
      </c>
      <c r="K68" s="390">
        <f>J68*K4</f>
        <v>43417220.100000001</v>
      </c>
      <c r="L68" s="308">
        <f>J68-K68</f>
        <v>246030913.90000001</v>
      </c>
      <c r="M68" s="284">
        <v>0.65</v>
      </c>
      <c r="N68" s="278">
        <f>L68*M68</f>
        <v>159920094.035</v>
      </c>
      <c r="O68" s="285">
        <v>0.35</v>
      </c>
      <c r="P68" s="282">
        <f>L68*O68</f>
        <v>86110819.864999995</v>
      </c>
      <c r="Q68" s="185" t="s">
        <v>111</v>
      </c>
      <c r="R68" s="169">
        <v>0.65</v>
      </c>
      <c r="S68" s="181">
        <f>N68+P68</f>
        <v>246030913.89999998</v>
      </c>
    </row>
    <row r="69" spans="1:19" s="17" customFormat="1" ht="18.75" customHeight="1" thickTop="1" thickBot="1" x14ac:dyDescent="0.3">
      <c r="A69" s="5">
        <v>61</v>
      </c>
      <c r="B69" s="6" t="s">
        <v>113</v>
      </c>
      <c r="C69" s="7"/>
      <c r="D69" s="44"/>
      <c r="E69" s="60"/>
      <c r="F69" s="60"/>
      <c r="G69" s="60"/>
      <c r="H69" s="146">
        <f t="shared" si="10"/>
        <v>0</v>
      </c>
      <c r="I69" s="333"/>
      <c r="J69" s="322"/>
      <c r="K69" s="322"/>
      <c r="L69" s="309"/>
      <c r="M69" s="284"/>
      <c r="N69" s="279"/>
      <c r="O69" s="285"/>
      <c r="P69" s="283"/>
      <c r="Q69" s="187"/>
      <c r="R69" s="11"/>
      <c r="S69" s="180"/>
    </row>
    <row r="70" spans="1:19" s="17" customFormat="1" ht="18.75" customHeight="1" thickTop="1" thickBot="1" x14ac:dyDescent="0.3">
      <c r="A70" s="11">
        <v>62</v>
      </c>
      <c r="B70" s="12"/>
      <c r="C70" s="7"/>
      <c r="D70" s="43"/>
      <c r="E70" s="43"/>
      <c r="F70" s="43"/>
      <c r="G70" s="47"/>
      <c r="H70" s="147">
        <f t="shared" si="10"/>
        <v>0</v>
      </c>
      <c r="I70" s="245"/>
      <c r="J70" s="246"/>
      <c r="K70" s="246"/>
      <c r="L70" s="247"/>
      <c r="M70" s="241"/>
      <c r="N70" s="242"/>
      <c r="O70" s="243"/>
      <c r="P70" s="244"/>
      <c r="Q70" s="187"/>
      <c r="R70" s="11"/>
      <c r="S70" s="180"/>
    </row>
    <row r="71" spans="1:19" s="17" customFormat="1" ht="18.75" customHeight="1" thickTop="1" thickBot="1" x14ac:dyDescent="0.3">
      <c r="A71" s="18">
        <v>63</v>
      </c>
      <c r="B71" s="9" t="s">
        <v>43</v>
      </c>
      <c r="C71" s="23"/>
      <c r="D71" s="50"/>
      <c r="E71" s="50"/>
      <c r="F71" s="50"/>
      <c r="G71" s="50">
        <f>[1]FINISHING!$C$50</f>
        <v>4368080</v>
      </c>
      <c r="H71" s="150">
        <f t="shared" si="10"/>
        <v>4368080</v>
      </c>
      <c r="I71" s="154" t="s">
        <v>52</v>
      </c>
      <c r="J71" s="71">
        <f>SUM(H71)</f>
        <v>4368080</v>
      </c>
      <c r="K71" s="71">
        <f>J71*K4</f>
        <v>655212</v>
      </c>
      <c r="L71" s="84">
        <f>J71-K71</f>
        <v>3712868</v>
      </c>
      <c r="M71" s="190"/>
      <c r="N71" s="190"/>
      <c r="O71" s="92"/>
      <c r="P71" s="192"/>
      <c r="Q71" s="189" t="s">
        <v>261</v>
      </c>
      <c r="R71" s="70"/>
      <c r="S71" s="184">
        <f>L71</f>
        <v>3712868</v>
      </c>
    </row>
    <row r="72" spans="1:19" s="17" customFormat="1" ht="18.75" customHeight="1" thickTop="1" thickBot="1" x14ac:dyDescent="0.3">
      <c r="A72" s="8">
        <v>64</v>
      </c>
      <c r="B72" s="9" t="s">
        <v>53</v>
      </c>
      <c r="C72" s="10"/>
      <c r="D72" s="45"/>
      <c r="E72" s="47"/>
      <c r="F72" s="47"/>
      <c r="G72" s="47"/>
      <c r="H72" s="147">
        <f t="shared" si="10"/>
        <v>0</v>
      </c>
      <c r="I72" s="333" t="s">
        <v>54</v>
      </c>
      <c r="J72" s="321">
        <f>SUM(H72:H77)</f>
        <v>1391380</v>
      </c>
      <c r="K72" s="321">
        <f>J72*K4</f>
        <v>208707</v>
      </c>
      <c r="L72" s="308">
        <f>J72-K72</f>
        <v>1182673</v>
      </c>
      <c r="M72" s="364">
        <v>0.80500000000000005</v>
      </c>
      <c r="N72" s="278">
        <f>L72*M72</f>
        <v>952051.76500000001</v>
      </c>
      <c r="O72" s="365">
        <v>0.19500000000000001</v>
      </c>
      <c r="P72" s="282">
        <f>L72*O72</f>
        <v>230621.23500000002</v>
      </c>
      <c r="Q72" s="185" t="s">
        <v>53</v>
      </c>
      <c r="R72" s="169">
        <v>0.25</v>
      </c>
      <c r="S72" s="181">
        <f>$N$72*R72</f>
        <v>238012.94125</v>
      </c>
    </row>
    <row r="73" spans="1:19" s="17" customFormat="1" ht="18.75" customHeight="1" thickTop="1" thickBot="1" x14ac:dyDescent="0.3">
      <c r="A73" s="2">
        <v>65</v>
      </c>
      <c r="B73" s="3" t="s">
        <v>55</v>
      </c>
      <c r="C73" s="4"/>
      <c r="D73" s="43"/>
      <c r="E73" s="43"/>
      <c r="F73" s="43"/>
      <c r="G73" s="43">
        <f>[1]FINISHING!$C$62</f>
        <v>875490</v>
      </c>
      <c r="H73" s="147">
        <f t="shared" ref="H73:H77" si="11">SUM(C73:G73)</f>
        <v>875490</v>
      </c>
      <c r="I73" s="333"/>
      <c r="J73" s="322"/>
      <c r="K73" s="322"/>
      <c r="L73" s="309"/>
      <c r="M73" s="364"/>
      <c r="N73" s="279"/>
      <c r="O73" s="365"/>
      <c r="P73" s="283"/>
      <c r="Q73" s="186" t="s">
        <v>55</v>
      </c>
      <c r="R73" s="163">
        <v>0.25</v>
      </c>
      <c r="S73" s="182">
        <f t="shared" ref="S73:S75" si="12">$N$72*R73</f>
        <v>238012.94125</v>
      </c>
    </row>
    <row r="74" spans="1:19" s="17" customFormat="1" ht="18.75" customHeight="1" thickTop="1" thickBot="1" x14ac:dyDescent="0.3">
      <c r="A74" s="2">
        <v>66</v>
      </c>
      <c r="B74" s="3" t="s">
        <v>56</v>
      </c>
      <c r="C74" s="4"/>
      <c r="D74" s="43"/>
      <c r="E74" s="43"/>
      <c r="F74" s="43"/>
      <c r="G74" s="43">
        <f>[1]FINISHING!$C$63</f>
        <v>515890</v>
      </c>
      <c r="H74" s="147">
        <f t="shared" si="11"/>
        <v>515890</v>
      </c>
      <c r="I74" s="333"/>
      <c r="J74" s="322"/>
      <c r="K74" s="322"/>
      <c r="L74" s="309"/>
      <c r="M74" s="364"/>
      <c r="N74" s="279"/>
      <c r="O74" s="365"/>
      <c r="P74" s="283"/>
      <c r="Q74" s="186" t="s">
        <v>56</v>
      </c>
      <c r="R74" s="163">
        <v>0.25</v>
      </c>
      <c r="S74" s="182">
        <f t="shared" si="12"/>
        <v>238012.94125</v>
      </c>
    </row>
    <row r="75" spans="1:19" s="17" customFormat="1" ht="18.75" customHeight="1" thickTop="1" thickBot="1" x14ac:dyDescent="0.3">
      <c r="A75" s="2">
        <v>67</v>
      </c>
      <c r="B75" s="3" t="s">
        <v>57</v>
      </c>
      <c r="C75" s="4"/>
      <c r="D75" s="43"/>
      <c r="E75" s="43"/>
      <c r="F75" s="43"/>
      <c r="G75" s="43"/>
      <c r="H75" s="147">
        <f t="shared" si="11"/>
        <v>0</v>
      </c>
      <c r="I75" s="333"/>
      <c r="J75" s="322"/>
      <c r="K75" s="322"/>
      <c r="L75" s="309"/>
      <c r="M75" s="364"/>
      <c r="N75" s="279"/>
      <c r="O75" s="365"/>
      <c r="P75" s="283"/>
      <c r="Q75" s="186" t="s">
        <v>57</v>
      </c>
      <c r="R75" s="163">
        <v>0.25</v>
      </c>
      <c r="S75" s="182">
        <f t="shared" si="12"/>
        <v>238012.94125</v>
      </c>
    </row>
    <row r="76" spans="1:19" s="17" customFormat="1" ht="18.75" customHeight="1" thickTop="1" thickBot="1" x14ac:dyDescent="0.3">
      <c r="A76" s="2">
        <v>68</v>
      </c>
      <c r="B76" s="3" t="s">
        <v>58</v>
      </c>
      <c r="C76" s="4"/>
      <c r="D76" s="43"/>
      <c r="E76" s="43"/>
      <c r="F76" s="43"/>
      <c r="G76" s="43"/>
      <c r="H76" s="147">
        <f t="shared" si="11"/>
        <v>0</v>
      </c>
      <c r="I76" s="333"/>
      <c r="J76" s="322"/>
      <c r="K76" s="322"/>
      <c r="L76" s="309"/>
      <c r="M76" s="364"/>
      <c r="N76" s="279"/>
      <c r="O76" s="365"/>
      <c r="P76" s="283"/>
      <c r="Q76" s="186" t="s">
        <v>58</v>
      </c>
      <c r="R76" s="163">
        <v>0.5</v>
      </c>
      <c r="S76" s="182">
        <f>P72*R76</f>
        <v>115310.61750000001</v>
      </c>
    </row>
    <row r="77" spans="1:19" s="17" customFormat="1" ht="18.75" customHeight="1" thickTop="1" thickBot="1" x14ac:dyDescent="0.3">
      <c r="A77" s="2">
        <v>69</v>
      </c>
      <c r="B77" s="3" t="s">
        <v>59</v>
      </c>
      <c r="C77" s="4"/>
      <c r="D77" s="43"/>
      <c r="E77" s="43"/>
      <c r="F77" s="43"/>
      <c r="G77" s="43"/>
      <c r="H77" s="147">
        <f t="shared" si="11"/>
        <v>0</v>
      </c>
      <c r="I77" s="333"/>
      <c r="J77" s="322"/>
      <c r="K77" s="322"/>
      <c r="L77" s="309"/>
      <c r="M77" s="364"/>
      <c r="N77" s="279"/>
      <c r="O77" s="365"/>
      <c r="P77" s="283"/>
      <c r="Q77" s="186" t="s">
        <v>59</v>
      </c>
      <c r="R77" s="163">
        <v>0.5</v>
      </c>
      <c r="S77" s="182">
        <f>P72*R77</f>
        <v>115310.61750000001</v>
      </c>
    </row>
    <row r="78" spans="1:19" s="17" customFormat="1" ht="18.75" customHeight="1" thickTop="1" thickBot="1" x14ac:dyDescent="0.3">
      <c r="A78" s="5">
        <v>70</v>
      </c>
      <c r="B78" s="6"/>
      <c r="C78" s="7"/>
      <c r="D78" s="44"/>
      <c r="E78" s="46"/>
      <c r="F78" s="46"/>
      <c r="G78" s="46"/>
      <c r="H78" s="146">
        <f t="shared" ref="H78:H90" si="13">C78+D78</f>
        <v>0</v>
      </c>
      <c r="I78" s="250"/>
      <c r="J78" s="249"/>
      <c r="K78" s="249"/>
      <c r="L78" s="248"/>
      <c r="M78" s="191"/>
      <c r="N78" s="191"/>
      <c r="O78" s="89"/>
      <c r="P78" s="89"/>
      <c r="Q78" s="188"/>
      <c r="R78" s="5"/>
      <c r="S78" s="183"/>
    </row>
    <row r="79" spans="1:19" s="17" customFormat="1" ht="18.75" customHeight="1" thickTop="1" thickBot="1" x14ac:dyDescent="0.3">
      <c r="A79" s="8">
        <v>71</v>
      </c>
      <c r="B79" s="9" t="s">
        <v>60</v>
      </c>
      <c r="C79" s="10"/>
      <c r="D79" s="45"/>
      <c r="E79" s="47"/>
      <c r="F79" s="47"/>
      <c r="G79" s="47">
        <f>[1]FINISHING!$C$70</f>
        <v>92908540</v>
      </c>
      <c r="H79" s="147">
        <f>SUM(C79:G79)</f>
        <v>92908540</v>
      </c>
      <c r="I79" s="333" t="s">
        <v>61</v>
      </c>
      <c r="J79" s="321">
        <f>SUM(H79:H81)</f>
        <v>92908540</v>
      </c>
      <c r="K79" s="321">
        <f>J79*K4</f>
        <v>13936281</v>
      </c>
      <c r="L79" s="308">
        <f>J79-K79</f>
        <v>78972259</v>
      </c>
      <c r="M79" s="278"/>
      <c r="N79" s="278">
        <f>L79</f>
        <v>78972259</v>
      </c>
      <c r="O79" s="280"/>
      <c r="P79" s="282"/>
      <c r="Q79" s="185" t="s">
        <v>60</v>
      </c>
      <c r="R79" s="169">
        <v>0.35</v>
      </c>
      <c r="S79" s="181">
        <f>$N$79*R79</f>
        <v>27640290.649999999</v>
      </c>
    </row>
    <row r="80" spans="1:19" s="17" customFormat="1" ht="18.75" customHeight="1" thickTop="1" thickBot="1" x14ac:dyDescent="0.3">
      <c r="A80" s="2">
        <v>72</v>
      </c>
      <c r="B80" s="3" t="s">
        <v>62</v>
      </c>
      <c r="C80" s="4"/>
      <c r="D80" s="43"/>
      <c r="E80" s="43"/>
      <c r="F80" s="43"/>
      <c r="G80" s="43"/>
      <c r="H80" s="147">
        <f t="shared" ref="H80:H81" si="14">SUM(C80:G80)</f>
        <v>0</v>
      </c>
      <c r="I80" s="333"/>
      <c r="J80" s="322"/>
      <c r="K80" s="322"/>
      <c r="L80" s="309"/>
      <c r="M80" s="279"/>
      <c r="N80" s="279"/>
      <c r="O80" s="281"/>
      <c r="P80" s="283"/>
      <c r="Q80" s="186" t="s">
        <v>62</v>
      </c>
      <c r="R80" s="163">
        <v>0.33</v>
      </c>
      <c r="S80" s="182">
        <f t="shared" ref="S80:S81" si="15">$N$79*R80</f>
        <v>26060845.470000003</v>
      </c>
    </row>
    <row r="81" spans="1:19" s="17" customFormat="1" ht="18.75" customHeight="1" thickTop="1" thickBot="1" x14ac:dyDescent="0.3">
      <c r="A81" s="11">
        <v>73</v>
      </c>
      <c r="B81" s="12" t="s">
        <v>63</v>
      </c>
      <c r="C81" s="13"/>
      <c r="D81" s="46"/>
      <c r="E81" s="46"/>
      <c r="F81" s="46"/>
      <c r="G81" s="46"/>
      <c r="H81" s="146">
        <f t="shared" si="14"/>
        <v>0</v>
      </c>
      <c r="I81" s="333"/>
      <c r="J81" s="322"/>
      <c r="K81" s="322"/>
      <c r="L81" s="309"/>
      <c r="M81" s="279"/>
      <c r="N81" s="279"/>
      <c r="O81" s="281"/>
      <c r="P81" s="283"/>
      <c r="Q81" s="187" t="s">
        <v>63</v>
      </c>
      <c r="R81" s="170">
        <v>0.32</v>
      </c>
      <c r="S81" s="180">
        <f t="shared" si="15"/>
        <v>25271122.879999999</v>
      </c>
    </row>
    <row r="82" spans="1:19" s="17" customFormat="1" ht="18.75" customHeight="1" thickTop="1" thickBot="1" x14ac:dyDescent="0.3">
      <c r="A82" s="14">
        <v>74</v>
      </c>
      <c r="B82" s="15" t="s">
        <v>64</v>
      </c>
      <c r="C82" s="16"/>
      <c r="D82" s="47"/>
      <c r="E82" s="47"/>
      <c r="F82" s="47"/>
      <c r="G82" s="47"/>
      <c r="H82" s="147">
        <f>SUM(C82:G82)</f>
        <v>0</v>
      </c>
      <c r="I82" s="333" t="s">
        <v>65</v>
      </c>
      <c r="J82" s="321">
        <f>SUM(H82:H86)</f>
        <v>1167835</v>
      </c>
      <c r="K82" s="321">
        <f>J82*K4</f>
        <v>175175.25</v>
      </c>
      <c r="L82" s="308">
        <f>J82-K82</f>
        <v>992659.75</v>
      </c>
      <c r="M82" s="284">
        <v>0.85</v>
      </c>
      <c r="N82" s="278">
        <f>L82*M82</f>
        <v>843760.78749999998</v>
      </c>
      <c r="O82" s="285">
        <v>0.15</v>
      </c>
      <c r="P82" s="282">
        <f>L82*O82</f>
        <v>148898.96249999999</v>
      </c>
      <c r="Q82" s="185" t="s">
        <v>64</v>
      </c>
      <c r="R82" s="171">
        <v>0.4</v>
      </c>
      <c r="S82" s="200">
        <f>$N$82*R82</f>
        <v>337504.315</v>
      </c>
    </row>
    <row r="83" spans="1:19" s="17" customFormat="1" ht="18.75" customHeight="1" thickTop="1" thickBot="1" x14ac:dyDescent="0.3">
      <c r="A83" s="2">
        <v>75</v>
      </c>
      <c r="B83" s="3" t="s">
        <v>66</v>
      </c>
      <c r="C83" s="4"/>
      <c r="D83" s="43"/>
      <c r="E83" s="43"/>
      <c r="F83" s="43"/>
      <c r="G83" s="43">
        <f>[1]FINISHING!$C$74</f>
        <v>1167835</v>
      </c>
      <c r="H83" s="147">
        <f t="shared" ref="H83:H86" si="16">SUM(C83:G83)</f>
        <v>1167835</v>
      </c>
      <c r="I83" s="333"/>
      <c r="J83" s="322"/>
      <c r="K83" s="322"/>
      <c r="L83" s="309"/>
      <c r="M83" s="284"/>
      <c r="N83" s="279"/>
      <c r="O83" s="285"/>
      <c r="P83" s="283"/>
      <c r="Q83" s="186" t="s">
        <v>66</v>
      </c>
      <c r="R83" s="167">
        <v>0.3</v>
      </c>
      <c r="S83" s="201">
        <f t="shared" ref="S83:S84" si="17">$N$82*R83</f>
        <v>253128.23624999999</v>
      </c>
    </row>
    <row r="84" spans="1:19" s="17" customFormat="1" ht="18.75" customHeight="1" thickTop="1" thickBot="1" x14ac:dyDescent="0.3">
      <c r="A84" s="2">
        <v>76</v>
      </c>
      <c r="B84" s="3" t="s">
        <v>67</v>
      </c>
      <c r="C84" s="4"/>
      <c r="D84" s="43"/>
      <c r="E84" s="43"/>
      <c r="F84" s="43"/>
      <c r="G84" s="43"/>
      <c r="H84" s="147">
        <f t="shared" si="16"/>
        <v>0</v>
      </c>
      <c r="I84" s="333"/>
      <c r="J84" s="322"/>
      <c r="K84" s="322"/>
      <c r="L84" s="309"/>
      <c r="M84" s="284"/>
      <c r="N84" s="279"/>
      <c r="O84" s="285"/>
      <c r="P84" s="283"/>
      <c r="Q84" s="186" t="s">
        <v>67</v>
      </c>
      <c r="R84" s="167">
        <v>0.3</v>
      </c>
      <c r="S84" s="201">
        <f t="shared" si="17"/>
        <v>253128.23624999999</v>
      </c>
    </row>
    <row r="85" spans="1:19" s="17" customFormat="1" ht="18.75" customHeight="1" thickTop="1" thickBot="1" x14ac:dyDescent="0.3">
      <c r="A85" s="2">
        <v>77</v>
      </c>
      <c r="B85" s="3" t="s">
        <v>68</v>
      </c>
      <c r="C85" s="4"/>
      <c r="D85" s="43"/>
      <c r="E85" s="43"/>
      <c r="F85" s="43"/>
      <c r="G85" s="43"/>
      <c r="H85" s="147">
        <f t="shared" si="16"/>
        <v>0</v>
      </c>
      <c r="I85" s="333"/>
      <c r="J85" s="322"/>
      <c r="K85" s="322"/>
      <c r="L85" s="309"/>
      <c r="M85" s="284"/>
      <c r="N85" s="279"/>
      <c r="O85" s="285"/>
      <c r="P85" s="283"/>
      <c r="Q85" s="186" t="s">
        <v>68</v>
      </c>
      <c r="R85" s="2"/>
      <c r="S85" s="201">
        <f>P82</f>
        <v>148898.96249999999</v>
      </c>
    </row>
    <row r="86" spans="1:19" s="17" customFormat="1" ht="18.75" customHeight="1" thickTop="1" thickBot="1" x14ac:dyDescent="0.3">
      <c r="A86" s="5">
        <v>78</v>
      </c>
      <c r="B86" s="6" t="s">
        <v>272</v>
      </c>
      <c r="C86" s="4"/>
      <c r="D86" s="43"/>
      <c r="E86" s="43"/>
      <c r="F86" s="43"/>
      <c r="G86" s="43"/>
      <c r="H86" s="149">
        <f t="shared" si="16"/>
        <v>0</v>
      </c>
      <c r="I86" s="333"/>
      <c r="J86" s="322"/>
      <c r="K86" s="322"/>
      <c r="L86" s="309"/>
      <c r="M86" s="284"/>
      <c r="N86" s="279"/>
      <c r="O86" s="285"/>
      <c r="P86" s="283"/>
      <c r="Q86" s="187" t="s">
        <v>272</v>
      </c>
      <c r="R86" s="167">
        <v>0.3</v>
      </c>
      <c r="S86" s="201"/>
    </row>
    <row r="87" spans="1:19" s="17" customFormat="1" ht="18.75" customHeight="1" thickTop="1" thickBot="1" x14ac:dyDescent="0.3">
      <c r="A87" s="8">
        <v>79</v>
      </c>
      <c r="B87" s="9" t="s">
        <v>69</v>
      </c>
      <c r="C87" s="10"/>
      <c r="D87" s="45"/>
      <c r="E87" s="45"/>
      <c r="F87" s="45"/>
      <c r="G87" s="45"/>
      <c r="H87" s="145">
        <f>SUM(C87:G87)</f>
        <v>0</v>
      </c>
      <c r="I87" s="333" t="s">
        <v>70</v>
      </c>
      <c r="J87" s="321">
        <f>SUM(H87:H88)</f>
        <v>0</v>
      </c>
      <c r="K87" s="321">
        <f>J87*K4</f>
        <v>0</v>
      </c>
      <c r="L87" s="308">
        <f>J87-K87</f>
        <v>0</v>
      </c>
      <c r="M87" s="284">
        <v>0.65</v>
      </c>
      <c r="N87" s="278">
        <f>L87*M87</f>
        <v>0</v>
      </c>
      <c r="O87" s="285">
        <v>0.35</v>
      </c>
      <c r="P87" s="282">
        <f>L87*O87</f>
        <v>0</v>
      </c>
      <c r="Q87" s="185" t="s">
        <v>69</v>
      </c>
      <c r="R87" s="169">
        <v>0.65</v>
      </c>
      <c r="S87" s="181">
        <f>N87</f>
        <v>0</v>
      </c>
    </row>
    <row r="88" spans="1:19" s="17" customFormat="1" ht="18.75" customHeight="1" thickTop="1" thickBot="1" x14ac:dyDescent="0.3">
      <c r="A88" s="11">
        <v>80</v>
      </c>
      <c r="B88" s="12" t="s">
        <v>71</v>
      </c>
      <c r="C88" s="13"/>
      <c r="D88" s="46"/>
      <c r="E88" s="46"/>
      <c r="F88" s="46"/>
      <c r="G88" s="46"/>
      <c r="H88" s="146">
        <f>SUM(C88:G88)</f>
        <v>0</v>
      </c>
      <c r="I88" s="333"/>
      <c r="J88" s="322"/>
      <c r="K88" s="322"/>
      <c r="L88" s="309"/>
      <c r="M88" s="284"/>
      <c r="N88" s="279"/>
      <c r="O88" s="285"/>
      <c r="P88" s="283"/>
      <c r="Q88" s="187" t="s">
        <v>71</v>
      </c>
      <c r="R88" s="170">
        <v>0.35</v>
      </c>
      <c r="S88" s="180">
        <f>P87</f>
        <v>0</v>
      </c>
    </row>
    <row r="89" spans="1:19" s="17" customFormat="1" ht="18.75" customHeight="1" thickTop="1" thickBot="1" x14ac:dyDescent="0.3">
      <c r="A89" s="18">
        <v>81</v>
      </c>
      <c r="B89" s="19" t="s">
        <v>72</v>
      </c>
      <c r="C89" s="20"/>
      <c r="D89" s="48"/>
      <c r="E89" s="48"/>
      <c r="F89" s="48"/>
      <c r="G89" s="48">
        <f>[1]FINISHING!$C$80</f>
        <v>3729782</v>
      </c>
      <c r="H89" s="149">
        <f>SUM(C89:G89)</f>
        <v>3729782</v>
      </c>
      <c r="I89" s="154" t="s">
        <v>73</v>
      </c>
      <c r="J89" s="71">
        <f>SUM(H89)</f>
        <v>3729782</v>
      </c>
      <c r="K89" s="71">
        <f>J89*K4</f>
        <v>559467.29999999993</v>
      </c>
      <c r="L89" s="84">
        <f>J89-K89</f>
        <v>3170314.7</v>
      </c>
      <c r="M89" s="190"/>
      <c r="N89" s="190">
        <f>L89</f>
        <v>3170314.7</v>
      </c>
      <c r="O89" s="92"/>
      <c r="P89" s="192"/>
      <c r="Q89" s="189" t="s">
        <v>72</v>
      </c>
      <c r="R89" s="70"/>
      <c r="S89" s="184">
        <f>N89</f>
        <v>3170314.7</v>
      </c>
    </row>
    <row r="90" spans="1:19" s="17" customFormat="1" ht="18.75" customHeight="1" thickTop="1" thickBot="1" x14ac:dyDescent="0.3">
      <c r="A90" s="8">
        <v>82</v>
      </c>
      <c r="B90" s="9"/>
      <c r="C90" s="10"/>
      <c r="D90" s="45"/>
      <c r="E90" s="45"/>
      <c r="F90" s="45"/>
      <c r="G90" s="45"/>
      <c r="H90" s="145">
        <f t="shared" si="13"/>
        <v>0</v>
      </c>
      <c r="I90" s="333" t="s">
        <v>74</v>
      </c>
      <c r="J90" s="321">
        <f>SUM(H90:H91)</f>
        <v>0</v>
      </c>
      <c r="K90" s="321">
        <f>J90*K4</f>
        <v>0</v>
      </c>
      <c r="L90" s="308">
        <f>J90-K90</f>
        <v>0</v>
      </c>
      <c r="M90" s="278"/>
      <c r="N90" s="278">
        <f t="shared" ref="N90" si="18">L90-M90</f>
        <v>0</v>
      </c>
      <c r="O90" s="280"/>
      <c r="P90" s="282"/>
      <c r="Q90" s="185"/>
      <c r="R90" s="8"/>
      <c r="S90" s="181"/>
    </row>
    <row r="91" spans="1:19" s="17" customFormat="1" ht="18.75" customHeight="1" thickTop="1" thickBot="1" x14ac:dyDescent="0.3">
      <c r="A91" s="11">
        <v>83</v>
      </c>
      <c r="B91" s="12" t="s">
        <v>75</v>
      </c>
      <c r="C91" s="13"/>
      <c r="D91" s="46"/>
      <c r="E91" s="46"/>
      <c r="F91" s="46"/>
      <c r="G91" s="46"/>
      <c r="H91" s="146">
        <f>SUM(C91:G91)</f>
        <v>0</v>
      </c>
      <c r="I91" s="333"/>
      <c r="J91" s="322"/>
      <c r="K91" s="322"/>
      <c r="L91" s="309"/>
      <c r="M91" s="279"/>
      <c r="N91" s="279"/>
      <c r="O91" s="281"/>
      <c r="P91" s="283"/>
      <c r="Q91" s="187" t="s">
        <v>75</v>
      </c>
      <c r="R91" s="11"/>
      <c r="S91" s="180">
        <f>N90</f>
        <v>0</v>
      </c>
    </row>
    <row r="92" spans="1:19" s="17" customFormat="1" ht="18.75" customHeight="1" thickTop="1" thickBot="1" x14ac:dyDescent="0.3">
      <c r="A92" s="14">
        <v>84</v>
      </c>
      <c r="B92" s="15" t="s">
        <v>76</v>
      </c>
      <c r="C92" s="16"/>
      <c r="D92" s="47"/>
      <c r="E92" s="47"/>
      <c r="F92" s="47"/>
      <c r="G92" s="47">
        <f>[1]FINISHING!$C$83</f>
        <v>46485310</v>
      </c>
      <c r="H92" s="147">
        <f>SUM(C92:G92)</f>
        <v>46485310</v>
      </c>
      <c r="I92" s="333" t="s">
        <v>77</v>
      </c>
      <c r="J92" s="321">
        <f>SUM(H92:H93)</f>
        <v>46485310</v>
      </c>
      <c r="K92" s="321">
        <f>J92*K4</f>
        <v>6972796.5</v>
      </c>
      <c r="L92" s="308">
        <f>J92-K92</f>
        <v>39512513.5</v>
      </c>
      <c r="M92" s="278"/>
      <c r="N92" s="278">
        <f>L92</f>
        <v>39512513.5</v>
      </c>
      <c r="O92" s="280"/>
      <c r="P92" s="282"/>
      <c r="Q92" s="185" t="s">
        <v>76</v>
      </c>
      <c r="R92" s="169">
        <v>0.5</v>
      </c>
      <c r="S92" s="181">
        <f>N92*R92</f>
        <v>19756256.75</v>
      </c>
    </row>
    <row r="93" spans="1:19" s="17" customFormat="1" ht="18.75" customHeight="1" thickTop="1" thickBot="1" x14ac:dyDescent="0.3">
      <c r="A93" s="5">
        <v>85</v>
      </c>
      <c r="B93" s="6" t="s">
        <v>78</v>
      </c>
      <c r="C93" s="7"/>
      <c r="D93" s="44"/>
      <c r="E93" s="44"/>
      <c r="F93" s="44"/>
      <c r="G93" s="44"/>
      <c r="H93" s="149">
        <f>SUM(C93:G93)</f>
        <v>0</v>
      </c>
      <c r="I93" s="333"/>
      <c r="J93" s="322"/>
      <c r="K93" s="322"/>
      <c r="L93" s="309"/>
      <c r="M93" s="279"/>
      <c r="N93" s="279"/>
      <c r="O93" s="281"/>
      <c r="P93" s="283"/>
      <c r="Q93" s="187" t="s">
        <v>78</v>
      </c>
      <c r="R93" s="170">
        <v>0.5</v>
      </c>
      <c r="S93" s="180">
        <f>N92*R93</f>
        <v>19756256.75</v>
      </c>
    </row>
    <row r="94" spans="1:19" s="17" customFormat="1" ht="18.75" customHeight="1" thickTop="1" thickBot="1" x14ac:dyDescent="0.3">
      <c r="A94" s="21">
        <v>86</v>
      </c>
      <c r="B94" s="21" t="s">
        <v>79</v>
      </c>
      <c r="C94" s="23"/>
      <c r="D94" s="49"/>
      <c r="E94" s="49"/>
      <c r="F94" s="49"/>
      <c r="G94" s="49"/>
      <c r="H94" s="150">
        <f t="shared" ref="H94:H122" si="19">SUM(C94:G94)</f>
        <v>0</v>
      </c>
      <c r="I94" s="155" t="s">
        <v>80</v>
      </c>
      <c r="J94" s="71">
        <f>SUM(H94)</f>
        <v>0</v>
      </c>
      <c r="K94" s="71">
        <f>J94*K4</f>
        <v>0</v>
      </c>
      <c r="L94" s="84">
        <f>J94-K94</f>
        <v>0</v>
      </c>
      <c r="M94" s="190"/>
      <c r="N94" s="190">
        <f>L94</f>
        <v>0</v>
      </c>
      <c r="O94" s="92"/>
      <c r="P94" s="192"/>
      <c r="Q94" s="189" t="s">
        <v>79</v>
      </c>
      <c r="R94" s="70"/>
      <c r="S94" s="184">
        <f>N94</f>
        <v>0</v>
      </c>
    </row>
    <row r="95" spans="1:19" s="17" customFormat="1" ht="18.75" customHeight="1" thickTop="1" thickBot="1" x14ac:dyDescent="0.3">
      <c r="A95" s="21">
        <v>87</v>
      </c>
      <c r="B95" s="21" t="s">
        <v>81</v>
      </c>
      <c r="C95" s="23"/>
      <c r="D95" s="49"/>
      <c r="E95" s="49"/>
      <c r="F95" s="49"/>
      <c r="G95" s="49"/>
      <c r="H95" s="150">
        <f t="shared" si="19"/>
        <v>0</v>
      </c>
      <c r="I95" s="155" t="s">
        <v>82</v>
      </c>
      <c r="J95" s="71">
        <f>SUM(H95)</f>
        <v>0</v>
      </c>
      <c r="K95" s="71">
        <f>J95*K4</f>
        <v>0</v>
      </c>
      <c r="L95" s="84">
        <f>J95-K95</f>
        <v>0</v>
      </c>
      <c r="M95" s="190"/>
      <c r="N95" s="190">
        <f>L95</f>
        <v>0</v>
      </c>
      <c r="O95" s="92"/>
      <c r="P95" s="192"/>
      <c r="Q95" s="189" t="s">
        <v>81</v>
      </c>
      <c r="R95" s="70"/>
      <c r="S95" s="184">
        <f>N95</f>
        <v>0</v>
      </c>
    </row>
    <row r="96" spans="1:19" s="17" customFormat="1" ht="18.75" customHeight="1" thickTop="1" thickBot="1" x14ac:dyDescent="0.3">
      <c r="A96" s="14">
        <v>88</v>
      </c>
      <c r="B96" s="14" t="s">
        <v>83</v>
      </c>
      <c r="C96" s="16"/>
      <c r="D96" s="47"/>
      <c r="E96" s="47"/>
      <c r="F96" s="47"/>
      <c r="G96" s="47"/>
      <c r="H96" s="147">
        <f t="shared" si="19"/>
        <v>0</v>
      </c>
      <c r="I96" s="333" t="s">
        <v>84</v>
      </c>
      <c r="J96" s="321">
        <f>SUM(H96:H101)</f>
        <v>0</v>
      </c>
      <c r="K96" s="321">
        <f>J96*K4</f>
        <v>0</v>
      </c>
      <c r="L96" s="308">
        <f>J96-K96</f>
        <v>0</v>
      </c>
      <c r="M96" s="278"/>
      <c r="N96" s="278">
        <f>L96</f>
        <v>0</v>
      </c>
      <c r="O96" s="280"/>
      <c r="P96" s="282"/>
      <c r="Q96" s="185" t="s">
        <v>83</v>
      </c>
      <c r="R96" s="8"/>
      <c r="S96" s="181">
        <f>$N$96/6</f>
        <v>0</v>
      </c>
    </row>
    <row r="97" spans="1:19" s="17" customFormat="1" ht="18.75" customHeight="1" thickTop="1" thickBot="1" x14ac:dyDescent="0.3">
      <c r="A97" s="2">
        <v>89</v>
      </c>
      <c r="B97" s="2" t="s">
        <v>85</v>
      </c>
      <c r="C97" s="4"/>
      <c r="D97" s="43"/>
      <c r="E97" s="43"/>
      <c r="F97" s="43"/>
      <c r="G97" s="43"/>
      <c r="H97" s="147">
        <f t="shared" si="19"/>
        <v>0</v>
      </c>
      <c r="I97" s="333"/>
      <c r="J97" s="322"/>
      <c r="K97" s="322"/>
      <c r="L97" s="309"/>
      <c r="M97" s="279"/>
      <c r="N97" s="279"/>
      <c r="O97" s="281"/>
      <c r="P97" s="283"/>
      <c r="Q97" s="186" t="s">
        <v>85</v>
      </c>
      <c r="R97" s="2"/>
      <c r="S97" s="182">
        <f t="shared" ref="S97:S101" si="20">$N$96/6</f>
        <v>0</v>
      </c>
    </row>
    <row r="98" spans="1:19" s="17" customFormat="1" ht="18.75" customHeight="1" thickTop="1" thickBot="1" x14ac:dyDescent="0.3">
      <c r="A98" s="2">
        <v>90</v>
      </c>
      <c r="B98" s="2" t="s">
        <v>86</v>
      </c>
      <c r="C98" s="4"/>
      <c r="D98" s="43"/>
      <c r="E98" s="43"/>
      <c r="F98" s="43"/>
      <c r="G98" s="43"/>
      <c r="H98" s="147">
        <f t="shared" si="19"/>
        <v>0</v>
      </c>
      <c r="I98" s="333"/>
      <c r="J98" s="322"/>
      <c r="K98" s="322"/>
      <c r="L98" s="309"/>
      <c r="M98" s="279"/>
      <c r="N98" s="279"/>
      <c r="O98" s="281"/>
      <c r="P98" s="283"/>
      <c r="Q98" s="186" t="s">
        <v>86</v>
      </c>
      <c r="R98" s="2"/>
      <c r="S98" s="182">
        <f t="shared" si="20"/>
        <v>0</v>
      </c>
    </row>
    <row r="99" spans="1:19" s="17" customFormat="1" ht="18.75" customHeight="1" thickTop="1" thickBot="1" x14ac:dyDescent="0.3">
      <c r="A99" s="2">
        <v>91</v>
      </c>
      <c r="B99" s="2" t="s">
        <v>87</v>
      </c>
      <c r="C99" s="4"/>
      <c r="D99" s="43"/>
      <c r="E99" s="43"/>
      <c r="F99" s="43"/>
      <c r="G99" s="43"/>
      <c r="H99" s="147">
        <f t="shared" si="19"/>
        <v>0</v>
      </c>
      <c r="I99" s="333"/>
      <c r="J99" s="322"/>
      <c r="K99" s="322"/>
      <c r="L99" s="309"/>
      <c r="M99" s="279"/>
      <c r="N99" s="279"/>
      <c r="O99" s="281"/>
      <c r="P99" s="283"/>
      <c r="Q99" s="186" t="s">
        <v>87</v>
      </c>
      <c r="R99" s="2"/>
      <c r="S99" s="182">
        <f t="shared" si="20"/>
        <v>0</v>
      </c>
    </row>
    <row r="100" spans="1:19" s="17" customFormat="1" ht="18.75" customHeight="1" thickTop="1" thickBot="1" x14ac:dyDescent="0.3">
      <c r="A100" s="2">
        <v>92</v>
      </c>
      <c r="B100" s="2" t="s">
        <v>88</v>
      </c>
      <c r="C100" s="4"/>
      <c r="D100" s="43"/>
      <c r="E100" s="43"/>
      <c r="F100" s="43"/>
      <c r="G100" s="43"/>
      <c r="H100" s="147">
        <f t="shared" si="19"/>
        <v>0</v>
      </c>
      <c r="I100" s="333"/>
      <c r="J100" s="322"/>
      <c r="K100" s="322"/>
      <c r="L100" s="309"/>
      <c r="M100" s="279"/>
      <c r="N100" s="279"/>
      <c r="O100" s="281"/>
      <c r="P100" s="283"/>
      <c r="Q100" s="186" t="s">
        <v>88</v>
      </c>
      <c r="R100" s="2"/>
      <c r="S100" s="182">
        <f t="shared" si="20"/>
        <v>0</v>
      </c>
    </row>
    <row r="101" spans="1:19" s="17" customFormat="1" ht="18" customHeight="1" thickTop="1" thickBot="1" x14ac:dyDescent="0.3">
      <c r="A101" s="11">
        <v>93</v>
      </c>
      <c r="B101" s="5" t="s">
        <v>240</v>
      </c>
      <c r="C101" s="7"/>
      <c r="D101" s="43"/>
      <c r="E101" s="43"/>
      <c r="F101" s="43"/>
      <c r="G101" s="43"/>
      <c r="H101" s="149">
        <f t="shared" si="19"/>
        <v>0</v>
      </c>
      <c r="I101" s="333"/>
      <c r="J101" s="322"/>
      <c r="K101" s="322"/>
      <c r="L101" s="309"/>
      <c r="M101" s="279"/>
      <c r="N101" s="279"/>
      <c r="O101" s="281"/>
      <c r="P101" s="283"/>
      <c r="Q101" s="187" t="s">
        <v>240</v>
      </c>
      <c r="R101" s="11"/>
      <c r="S101" s="180">
        <f t="shared" si="20"/>
        <v>0</v>
      </c>
    </row>
    <row r="102" spans="1:19" s="17" customFormat="1" ht="18.75" customHeight="1" thickTop="1" thickBot="1" x14ac:dyDescent="0.3">
      <c r="A102" s="18">
        <v>94</v>
      </c>
      <c r="B102" s="21" t="s">
        <v>89</v>
      </c>
      <c r="C102" s="23"/>
      <c r="D102" s="21"/>
      <c r="E102" s="49"/>
      <c r="F102" s="49"/>
      <c r="G102" s="49"/>
      <c r="H102" s="150">
        <f t="shared" si="19"/>
        <v>0</v>
      </c>
      <c r="I102" s="154" t="s">
        <v>90</v>
      </c>
      <c r="J102" s="71">
        <f>SUM(H102)</f>
        <v>0</v>
      </c>
      <c r="K102" s="71">
        <f>J102*K4</f>
        <v>0</v>
      </c>
      <c r="L102" s="84">
        <f>J102-K102</f>
        <v>0</v>
      </c>
      <c r="M102" s="190"/>
      <c r="N102" s="190">
        <f>L102</f>
        <v>0</v>
      </c>
      <c r="O102" s="92"/>
      <c r="P102" s="192"/>
      <c r="Q102" s="189"/>
      <c r="R102" s="70"/>
      <c r="S102" s="184">
        <f>N102</f>
        <v>0</v>
      </c>
    </row>
    <row r="103" spans="1:19" s="17" customFormat="1" ht="18.75" customHeight="1" thickTop="1" thickBot="1" x14ac:dyDescent="0.3">
      <c r="A103" s="21">
        <v>95</v>
      </c>
      <c r="B103" s="22" t="s">
        <v>91</v>
      </c>
      <c r="C103" s="23"/>
      <c r="D103" s="50"/>
      <c r="E103" s="49"/>
      <c r="F103" s="49"/>
      <c r="G103" s="49">
        <f>[1]FINISHING!$C$94</f>
        <v>6444050</v>
      </c>
      <c r="H103" s="150">
        <f t="shared" si="19"/>
        <v>6444050</v>
      </c>
      <c r="I103" s="154" t="s">
        <v>92</v>
      </c>
      <c r="J103" s="71">
        <f>SUM(H103)</f>
        <v>6444050</v>
      </c>
      <c r="K103" s="71">
        <f>J103*K4</f>
        <v>966607.5</v>
      </c>
      <c r="L103" s="84">
        <f>J103-K103</f>
        <v>5477442.5</v>
      </c>
      <c r="M103" s="190"/>
      <c r="N103" s="190">
        <f>L103</f>
        <v>5477442.5</v>
      </c>
      <c r="O103" s="92"/>
      <c r="P103" s="192"/>
      <c r="Q103" s="189" t="s">
        <v>91</v>
      </c>
      <c r="R103" s="70"/>
      <c r="S103" s="184">
        <f>N103</f>
        <v>5477442.5</v>
      </c>
    </row>
    <row r="104" spans="1:19" ht="15.75" customHeight="1" thickTop="1" thickBot="1" x14ac:dyDescent="0.3">
      <c r="A104" s="14">
        <v>96</v>
      </c>
      <c r="B104" s="15" t="s">
        <v>93</v>
      </c>
      <c r="C104" s="16"/>
      <c r="D104" s="47"/>
      <c r="E104" s="47"/>
      <c r="F104" s="47"/>
      <c r="G104" s="47"/>
      <c r="H104" s="147">
        <f t="shared" si="19"/>
        <v>0</v>
      </c>
      <c r="I104" s="333" t="s">
        <v>94</v>
      </c>
      <c r="J104" s="321">
        <f>SUM(H104:H105)</f>
        <v>0</v>
      </c>
      <c r="K104" s="321">
        <f>J104*K4</f>
        <v>0</v>
      </c>
      <c r="L104" s="308">
        <f>J104-K104</f>
        <v>0</v>
      </c>
      <c r="M104" s="278"/>
      <c r="N104" s="278">
        <f>L104</f>
        <v>0</v>
      </c>
      <c r="O104" s="280"/>
      <c r="P104" s="282"/>
      <c r="Q104" s="185" t="s">
        <v>93</v>
      </c>
      <c r="R104" s="8"/>
      <c r="S104" s="181"/>
    </row>
    <row r="105" spans="1:19" ht="15" customHeight="1" thickTop="1" thickBot="1" x14ac:dyDescent="0.3">
      <c r="A105" s="5">
        <v>97</v>
      </c>
      <c r="B105" s="6" t="s">
        <v>95</v>
      </c>
      <c r="C105" s="7"/>
      <c r="D105" s="44"/>
      <c r="E105" s="60"/>
      <c r="F105" s="60"/>
      <c r="G105" s="60"/>
      <c r="H105" s="146">
        <f t="shared" si="19"/>
        <v>0</v>
      </c>
      <c r="I105" s="333"/>
      <c r="J105" s="322"/>
      <c r="K105" s="322"/>
      <c r="L105" s="309"/>
      <c r="M105" s="279"/>
      <c r="N105" s="279"/>
      <c r="O105" s="281"/>
      <c r="P105" s="283"/>
      <c r="Q105" s="187" t="s">
        <v>95</v>
      </c>
      <c r="R105" s="11"/>
      <c r="S105" s="180">
        <f>N104</f>
        <v>0</v>
      </c>
    </row>
    <row r="106" spans="1:19" ht="17.25" thickTop="1" thickBot="1" x14ac:dyDescent="0.3">
      <c r="A106" s="8">
        <v>98</v>
      </c>
      <c r="B106" s="9" t="s">
        <v>15</v>
      </c>
      <c r="C106" s="10"/>
      <c r="D106" s="45"/>
      <c r="E106" s="47"/>
      <c r="F106" s="47"/>
      <c r="G106" s="47"/>
      <c r="H106" s="147">
        <f t="shared" si="19"/>
        <v>0</v>
      </c>
      <c r="I106" s="333" t="s">
        <v>96</v>
      </c>
      <c r="J106" s="321">
        <f>SUM(H106:H120)</f>
        <v>122720244</v>
      </c>
      <c r="K106" s="321">
        <f>J106*K4</f>
        <v>18408036.599999998</v>
      </c>
      <c r="L106" s="308">
        <f>J106-K106</f>
        <v>104312207.40000001</v>
      </c>
      <c r="M106" s="278"/>
      <c r="N106" s="278">
        <f>L106</f>
        <v>104312207.40000001</v>
      </c>
      <c r="O106" s="280"/>
      <c r="P106" s="282"/>
      <c r="Q106" s="185" t="s">
        <v>15</v>
      </c>
      <c r="R106" s="8"/>
      <c r="S106" s="359">
        <f>N106</f>
        <v>104312207.40000001</v>
      </c>
    </row>
    <row r="107" spans="1:19" s="17" customFormat="1" ht="28.5" customHeight="1" thickTop="1" thickBot="1" x14ac:dyDescent="0.3">
      <c r="A107" s="2">
        <v>99</v>
      </c>
      <c r="B107" s="3" t="s">
        <v>97</v>
      </c>
      <c r="C107" s="4"/>
      <c r="D107" s="43"/>
      <c r="E107" s="43"/>
      <c r="F107" s="43"/>
      <c r="G107" s="43">
        <f>[1]FINISHING!$C$98</f>
        <v>122720244</v>
      </c>
      <c r="H107" s="147">
        <f t="shared" si="19"/>
        <v>122720244</v>
      </c>
      <c r="I107" s="333"/>
      <c r="J107" s="322"/>
      <c r="K107" s="322"/>
      <c r="L107" s="309"/>
      <c r="M107" s="279"/>
      <c r="N107" s="279"/>
      <c r="O107" s="281"/>
      <c r="P107" s="283"/>
      <c r="Q107" s="186" t="s">
        <v>97</v>
      </c>
      <c r="R107" s="2"/>
      <c r="S107" s="360"/>
    </row>
    <row r="108" spans="1:19" s="17" customFormat="1" ht="18" customHeight="1" thickTop="1" thickBot="1" x14ac:dyDescent="0.3">
      <c r="A108" s="2">
        <v>100</v>
      </c>
      <c r="B108" s="3" t="s">
        <v>98</v>
      </c>
      <c r="C108" s="4"/>
      <c r="D108" s="43"/>
      <c r="E108" s="43"/>
      <c r="F108" s="43"/>
      <c r="G108" s="43"/>
      <c r="H108" s="147">
        <f t="shared" si="19"/>
        <v>0</v>
      </c>
      <c r="I108" s="333"/>
      <c r="J108" s="322"/>
      <c r="K108" s="322"/>
      <c r="L108" s="309"/>
      <c r="M108" s="279"/>
      <c r="N108" s="279"/>
      <c r="O108" s="281"/>
      <c r="P108" s="283"/>
      <c r="Q108" s="186" t="s">
        <v>98</v>
      </c>
      <c r="R108" s="2"/>
      <c r="S108" s="360"/>
    </row>
    <row r="109" spans="1:19" s="17" customFormat="1" ht="18" customHeight="1" thickTop="1" thickBot="1" x14ac:dyDescent="0.3">
      <c r="A109" s="202">
        <v>101</v>
      </c>
      <c r="B109" s="3" t="s">
        <v>99</v>
      </c>
      <c r="C109" s="4"/>
      <c r="D109" s="43"/>
      <c r="E109" s="43"/>
      <c r="F109" s="43"/>
      <c r="G109" s="43"/>
      <c r="H109" s="147">
        <f t="shared" si="19"/>
        <v>0</v>
      </c>
      <c r="I109" s="333"/>
      <c r="J109" s="322"/>
      <c r="K109" s="322"/>
      <c r="L109" s="309"/>
      <c r="M109" s="279"/>
      <c r="N109" s="279"/>
      <c r="O109" s="281"/>
      <c r="P109" s="283"/>
      <c r="Q109" s="186" t="s">
        <v>99</v>
      </c>
      <c r="R109" s="2"/>
      <c r="S109" s="360"/>
    </row>
    <row r="110" spans="1:19" s="17" customFormat="1" ht="18" customHeight="1" thickTop="1" thickBot="1" x14ac:dyDescent="0.3">
      <c r="A110" s="202">
        <v>102</v>
      </c>
      <c r="B110" s="3" t="s">
        <v>100</v>
      </c>
      <c r="C110" s="4"/>
      <c r="D110" s="43"/>
      <c r="E110" s="43"/>
      <c r="F110" s="43"/>
      <c r="G110" s="43"/>
      <c r="H110" s="147">
        <f t="shared" si="19"/>
        <v>0</v>
      </c>
      <c r="I110" s="333"/>
      <c r="J110" s="322"/>
      <c r="K110" s="322"/>
      <c r="L110" s="309"/>
      <c r="M110" s="279"/>
      <c r="N110" s="279"/>
      <c r="O110" s="281"/>
      <c r="P110" s="283"/>
      <c r="Q110" s="186" t="s">
        <v>100</v>
      </c>
      <c r="R110" s="2"/>
      <c r="S110" s="360"/>
    </row>
    <row r="111" spans="1:19" s="17" customFormat="1" ht="18" customHeight="1" thickTop="1" thickBot="1" x14ac:dyDescent="0.3">
      <c r="A111" s="202">
        <v>103</v>
      </c>
      <c r="B111" s="3" t="s">
        <v>101</v>
      </c>
      <c r="C111" s="4"/>
      <c r="D111" s="43"/>
      <c r="E111" s="43"/>
      <c r="F111" s="43"/>
      <c r="G111" s="43"/>
      <c r="H111" s="147">
        <f t="shared" si="19"/>
        <v>0</v>
      </c>
      <c r="I111" s="333"/>
      <c r="J111" s="322"/>
      <c r="K111" s="322"/>
      <c r="L111" s="309"/>
      <c r="M111" s="279"/>
      <c r="N111" s="279"/>
      <c r="O111" s="281"/>
      <c r="P111" s="283"/>
      <c r="Q111" s="186" t="s">
        <v>101</v>
      </c>
      <c r="R111" s="2"/>
      <c r="S111" s="360"/>
    </row>
    <row r="112" spans="1:19" s="17" customFormat="1" ht="18" customHeight="1" thickTop="1" thickBot="1" x14ac:dyDescent="0.3">
      <c r="A112" s="202">
        <v>104</v>
      </c>
      <c r="B112" s="3" t="s">
        <v>102</v>
      </c>
      <c r="C112" s="4"/>
      <c r="D112" s="43"/>
      <c r="E112" s="43"/>
      <c r="F112" s="43"/>
      <c r="G112" s="43"/>
      <c r="H112" s="147">
        <f t="shared" si="19"/>
        <v>0</v>
      </c>
      <c r="I112" s="333"/>
      <c r="J112" s="322"/>
      <c r="K112" s="322"/>
      <c r="L112" s="309"/>
      <c r="M112" s="279"/>
      <c r="N112" s="279"/>
      <c r="O112" s="281"/>
      <c r="P112" s="283"/>
      <c r="Q112" s="186" t="s">
        <v>102</v>
      </c>
      <c r="R112" s="2"/>
      <c r="S112" s="360"/>
    </row>
    <row r="113" spans="1:19" s="17" customFormat="1" ht="18" customHeight="1" thickTop="1" thickBot="1" x14ac:dyDescent="0.3">
      <c r="A113" s="202">
        <v>105</v>
      </c>
      <c r="B113" s="3" t="s">
        <v>103</v>
      </c>
      <c r="C113" s="4"/>
      <c r="D113" s="43"/>
      <c r="E113" s="43"/>
      <c r="F113" s="43"/>
      <c r="G113" s="43"/>
      <c r="H113" s="147">
        <f t="shared" si="19"/>
        <v>0</v>
      </c>
      <c r="I113" s="333"/>
      <c r="J113" s="322"/>
      <c r="K113" s="322"/>
      <c r="L113" s="309"/>
      <c r="M113" s="279"/>
      <c r="N113" s="279"/>
      <c r="O113" s="281"/>
      <c r="P113" s="283"/>
      <c r="Q113" s="186" t="s">
        <v>103</v>
      </c>
      <c r="R113" s="2"/>
      <c r="S113" s="360"/>
    </row>
    <row r="114" spans="1:19" s="17" customFormat="1" ht="18" customHeight="1" thickTop="1" thickBot="1" x14ac:dyDescent="0.3">
      <c r="A114" s="202">
        <v>106</v>
      </c>
      <c r="B114" s="3" t="s">
        <v>104</v>
      </c>
      <c r="C114" s="4"/>
      <c r="D114" s="43"/>
      <c r="E114" s="43"/>
      <c r="F114" s="43"/>
      <c r="G114" s="43"/>
      <c r="H114" s="147">
        <f t="shared" si="19"/>
        <v>0</v>
      </c>
      <c r="I114" s="333"/>
      <c r="J114" s="322"/>
      <c r="K114" s="322"/>
      <c r="L114" s="309"/>
      <c r="M114" s="279"/>
      <c r="N114" s="279"/>
      <c r="O114" s="281"/>
      <c r="P114" s="283"/>
      <c r="Q114" s="186" t="s">
        <v>104</v>
      </c>
      <c r="R114" s="2"/>
      <c r="S114" s="360"/>
    </row>
    <row r="115" spans="1:19" s="17" customFormat="1" ht="18" customHeight="1" thickTop="1" thickBot="1" x14ac:dyDescent="0.3">
      <c r="A115" s="202">
        <v>107</v>
      </c>
      <c r="B115" s="3" t="s">
        <v>105</v>
      </c>
      <c r="C115" s="4"/>
      <c r="D115" s="43"/>
      <c r="E115" s="43"/>
      <c r="F115" s="43"/>
      <c r="G115" s="43"/>
      <c r="H115" s="147">
        <f t="shared" si="19"/>
        <v>0</v>
      </c>
      <c r="I115" s="333"/>
      <c r="J115" s="322"/>
      <c r="K115" s="322"/>
      <c r="L115" s="309"/>
      <c r="M115" s="279"/>
      <c r="N115" s="279"/>
      <c r="O115" s="281"/>
      <c r="P115" s="283"/>
      <c r="Q115" s="186" t="s">
        <v>105</v>
      </c>
      <c r="R115" s="2"/>
      <c r="S115" s="360"/>
    </row>
    <row r="116" spans="1:19" s="17" customFormat="1" ht="18" customHeight="1" thickTop="1" thickBot="1" x14ac:dyDescent="0.3">
      <c r="A116" s="202">
        <v>108</v>
      </c>
      <c r="B116" s="3" t="s">
        <v>106</v>
      </c>
      <c r="C116" s="4"/>
      <c r="D116" s="43"/>
      <c r="E116" s="43"/>
      <c r="F116" s="43"/>
      <c r="G116" s="43"/>
      <c r="H116" s="147">
        <f t="shared" si="19"/>
        <v>0</v>
      </c>
      <c r="I116" s="333"/>
      <c r="J116" s="322"/>
      <c r="K116" s="322"/>
      <c r="L116" s="309"/>
      <c r="M116" s="279"/>
      <c r="N116" s="279"/>
      <c r="O116" s="281"/>
      <c r="P116" s="283"/>
      <c r="Q116" s="186" t="s">
        <v>106</v>
      </c>
      <c r="R116" s="2"/>
      <c r="S116" s="360"/>
    </row>
    <row r="117" spans="1:19" s="17" customFormat="1" ht="18" customHeight="1" thickTop="1" thickBot="1" x14ac:dyDescent="0.3">
      <c r="A117" s="202">
        <v>109</v>
      </c>
      <c r="B117" s="3" t="s">
        <v>107</v>
      </c>
      <c r="C117" s="4"/>
      <c r="D117" s="43"/>
      <c r="E117" s="43"/>
      <c r="F117" s="43"/>
      <c r="G117" s="43"/>
      <c r="H117" s="147">
        <f t="shared" si="19"/>
        <v>0</v>
      </c>
      <c r="I117" s="333"/>
      <c r="J117" s="322"/>
      <c r="K117" s="322"/>
      <c r="L117" s="309"/>
      <c r="M117" s="279"/>
      <c r="N117" s="279"/>
      <c r="O117" s="281"/>
      <c r="P117" s="283"/>
      <c r="Q117" s="186" t="s">
        <v>107</v>
      </c>
      <c r="R117" s="2"/>
      <c r="S117" s="360"/>
    </row>
    <row r="118" spans="1:19" s="17" customFormat="1" ht="18" customHeight="1" thickTop="1" thickBot="1" x14ac:dyDescent="0.3">
      <c r="A118" s="202">
        <v>110</v>
      </c>
      <c r="B118" s="3" t="s">
        <v>108</v>
      </c>
      <c r="C118" s="4"/>
      <c r="D118" s="43"/>
      <c r="E118" s="43"/>
      <c r="F118" s="43"/>
      <c r="G118" s="43"/>
      <c r="H118" s="147">
        <f t="shared" si="19"/>
        <v>0</v>
      </c>
      <c r="I118" s="333"/>
      <c r="J118" s="322"/>
      <c r="K118" s="322"/>
      <c r="L118" s="309"/>
      <c r="M118" s="279"/>
      <c r="N118" s="279"/>
      <c r="O118" s="281"/>
      <c r="P118" s="283"/>
      <c r="Q118" s="186" t="s">
        <v>108</v>
      </c>
      <c r="R118" s="2"/>
      <c r="S118" s="360"/>
    </row>
    <row r="119" spans="1:19" s="17" customFormat="1" ht="18" customHeight="1" thickTop="1" thickBot="1" x14ac:dyDescent="0.3">
      <c r="A119" s="202">
        <v>111</v>
      </c>
      <c r="B119" s="3" t="s">
        <v>109</v>
      </c>
      <c r="C119" s="4"/>
      <c r="D119" s="43"/>
      <c r="E119" s="43"/>
      <c r="F119" s="43"/>
      <c r="G119" s="43"/>
      <c r="H119" s="147">
        <f t="shared" si="19"/>
        <v>0</v>
      </c>
      <c r="I119" s="333"/>
      <c r="J119" s="322"/>
      <c r="K119" s="322"/>
      <c r="L119" s="309"/>
      <c r="M119" s="279"/>
      <c r="N119" s="279"/>
      <c r="O119" s="281"/>
      <c r="P119" s="283"/>
      <c r="Q119" s="186" t="s">
        <v>109</v>
      </c>
      <c r="R119" s="2"/>
      <c r="S119" s="360"/>
    </row>
    <row r="120" spans="1:19" s="17" customFormat="1" ht="18" customHeight="1" thickTop="1" thickBot="1" x14ac:dyDescent="0.3">
      <c r="A120" s="11">
        <v>112</v>
      </c>
      <c r="B120" s="12" t="s">
        <v>110</v>
      </c>
      <c r="C120" s="7"/>
      <c r="D120" s="43"/>
      <c r="E120" s="43"/>
      <c r="F120" s="44"/>
      <c r="G120" s="43"/>
      <c r="H120" s="149">
        <f t="shared" si="19"/>
        <v>0</v>
      </c>
      <c r="I120" s="333"/>
      <c r="J120" s="322"/>
      <c r="K120" s="322"/>
      <c r="L120" s="309"/>
      <c r="M120" s="279"/>
      <c r="N120" s="279"/>
      <c r="O120" s="281"/>
      <c r="P120" s="283"/>
      <c r="Q120" s="187" t="s">
        <v>110</v>
      </c>
      <c r="R120" s="11"/>
      <c r="S120" s="361"/>
    </row>
    <row r="121" spans="1:19" s="17" customFormat="1" ht="40.5" customHeight="1" thickTop="1" thickBot="1" x14ac:dyDescent="0.3">
      <c r="A121" s="8">
        <v>113</v>
      </c>
      <c r="B121" s="9" t="s">
        <v>241</v>
      </c>
      <c r="C121" s="10"/>
      <c r="D121" s="45"/>
      <c r="E121" s="54"/>
      <c r="F121" s="54"/>
      <c r="G121" s="54"/>
      <c r="H121" s="145">
        <f t="shared" si="19"/>
        <v>0</v>
      </c>
      <c r="I121" s="333" t="s">
        <v>239</v>
      </c>
      <c r="J121" s="321">
        <f>SUM(H121:H122)</f>
        <v>0</v>
      </c>
      <c r="K121" s="321">
        <f>J121*K4</f>
        <v>0</v>
      </c>
      <c r="L121" s="308">
        <f>J121-K121</f>
        <v>0</v>
      </c>
      <c r="M121" s="278"/>
      <c r="N121" s="278">
        <f>L121</f>
        <v>0</v>
      </c>
      <c r="O121" s="280"/>
      <c r="P121" s="282"/>
      <c r="Q121" s="185" t="s">
        <v>241</v>
      </c>
      <c r="R121" s="8"/>
      <c r="S121" s="181">
        <f>N121</f>
        <v>0</v>
      </c>
    </row>
    <row r="122" spans="1:19" s="17" customFormat="1" ht="18" customHeight="1" thickTop="1" thickBot="1" x14ac:dyDescent="0.3">
      <c r="A122" s="11">
        <v>114</v>
      </c>
      <c r="B122" s="39"/>
      <c r="C122" s="13"/>
      <c r="D122" s="46"/>
      <c r="E122" s="60"/>
      <c r="F122" s="60"/>
      <c r="G122" s="60"/>
      <c r="H122" s="146">
        <f t="shared" si="19"/>
        <v>0</v>
      </c>
      <c r="I122" s="333"/>
      <c r="J122" s="322"/>
      <c r="K122" s="322"/>
      <c r="L122" s="309"/>
      <c r="M122" s="279"/>
      <c r="N122" s="279"/>
      <c r="O122" s="281"/>
      <c r="P122" s="283"/>
      <c r="Q122" s="187"/>
      <c r="R122" s="11"/>
      <c r="S122" s="180"/>
    </row>
    <row r="123" spans="1:19" s="17" customFormat="1" ht="18" customHeight="1" thickTop="1" thickBot="1" x14ac:dyDescent="0.3">
      <c r="A123" s="345" t="s">
        <v>114</v>
      </c>
      <c r="B123" s="345"/>
      <c r="C123" s="58">
        <f t="shared" ref="C123:H123" si="21">SUM(C5:C122)</f>
        <v>0</v>
      </c>
      <c r="D123" s="59">
        <f t="shared" si="21"/>
        <v>0</v>
      </c>
      <c r="E123" s="59">
        <f t="shared" si="21"/>
        <v>0</v>
      </c>
      <c r="F123" s="59">
        <f t="shared" si="21"/>
        <v>0</v>
      </c>
      <c r="G123" s="59">
        <f t="shared" si="21"/>
        <v>883220890</v>
      </c>
      <c r="H123" s="151">
        <f t="shared" si="21"/>
        <v>883220890</v>
      </c>
      <c r="I123" s="156"/>
      <c r="J123" s="72">
        <f>SUM(J5:J122)</f>
        <v>883220890</v>
      </c>
      <c r="K123" s="72">
        <f>SUM(K5:K122)</f>
        <v>132483133.49999999</v>
      </c>
      <c r="L123" s="85">
        <f>SUM(L5:L122)</f>
        <v>750737756.5</v>
      </c>
      <c r="N123" s="162"/>
      <c r="P123" s="162"/>
      <c r="Q123" s="362" t="s">
        <v>262</v>
      </c>
      <c r="R123" s="363"/>
      <c r="S123" s="168">
        <f>SUM(S5:S122)</f>
        <v>750737756.50000024</v>
      </c>
    </row>
    <row r="124" spans="1:19" s="17" customFormat="1" ht="18" customHeight="1" thickTop="1" thickBot="1" x14ac:dyDescent="0.3">
      <c r="A124"/>
      <c r="B124"/>
      <c r="C124" s="64">
        <f>C123-C274*$J$274</f>
        <v>0</v>
      </c>
      <c r="D124" s="64">
        <f t="shared" ref="D124:E124" si="22">D123-D274*$J$274</f>
        <v>0</v>
      </c>
      <c r="E124" s="64">
        <f t="shared" si="22"/>
        <v>0</v>
      </c>
      <c r="F124" s="64">
        <f>F123-F274*$J$274</f>
        <v>0</v>
      </c>
      <c r="G124" s="64">
        <f t="shared" ref="G124" si="23">G123-G274*$J$274</f>
        <v>0</v>
      </c>
      <c r="H124" s="64">
        <f>H123-K274</f>
        <v>0</v>
      </c>
      <c r="I124"/>
      <c r="J124" s="65">
        <f>H123-J123</f>
        <v>0</v>
      </c>
      <c r="K124" s="65"/>
      <c r="L124" s="66"/>
      <c r="Q124" s="161"/>
      <c r="R124" s="161"/>
      <c r="S124" s="158"/>
    </row>
    <row r="125" spans="1:19" s="17" customFormat="1" ht="18" customHeight="1" thickTop="1" x14ac:dyDescent="0.25">
      <c r="A125" s="346" t="s">
        <v>115</v>
      </c>
      <c r="B125" s="346" t="s">
        <v>116</v>
      </c>
      <c r="C125" s="347" t="s">
        <v>237</v>
      </c>
      <c r="D125" s="334" t="s">
        <v>236</v>
      </c>
      <c r="E125" s="334" t="s">
        <v>238</v>
      </c>
      <c r="F125" s="334" t="s">
        <v>2</v>
      </c>
      <c r="G125" s="334" t="s">
        <v>285</v>
      </c>
      <c r="H125" s="335" t="s">
        <v>3</v>
      </c>
      <c r="I125" s="93"/>
      <c r="J125" s="310" t="s">
        <v>248</v>
      </c>
      <c r="K125" s="94" t="s">
        <v>246</v>
      </c>
      <c r="L125" s="95" t="s">
        <v>247</v>
      </c>
      <c r="Q125" s="161"/>
      <c r="R125" s="161"/>
      <c r="S125" s="158"/>
    </row>
    <row r="126" spans="1:19" s="17" customFormat="1" ht="18" customHeight="1" thickBot="1" x14ac:dyDescent="0.3">
      <c r="A126" s="346"/>
      <c r="B126" s="346"/>
      <c r="C126" s="347"/>
      <c r="D126" s="334"/>
      <c r="E126" s="334"/>
      <c r="F126" s="334"/>
      <c r="G126" s="334"/>
      <c r="H126" s="335"/>
      <c r="I126" s="93"/>
      <c r="J126" s="311"/>
      <c r="K126" s="96">
        <v>0.15</v>
      </c>
      <c r="L126" s="97">
        <v>0.85</v>
      </c>
      <c r="Q126" s="161"/>
      <c r="R126" s="161"/>
      <c r="S126" s="158"/>
    </row>
    <row r="127" spans="1:19" s="17" customFormat="1" ht="18" customHeight="1" thickTop="1" x14ac:dyDescent="0.25">
      <c r="A127" s="24">
        <v>1</v>
      </c>
      <c r="B127" s="25" t="s">
        <v>96</v>
      </c>
      <c r="C127" s="36"/>
      <c r="D127" s="51"/>
      <c r="E127" s="51"/>
      <c r="F127" s="51"/>
      <c r="G127" s="51">
        <f>[1]FINISHING!$C$120</f>
        <v>33009420</v>
      </c>
      <c r="H127" s="27">
        <f>SUM(C127:G127)</f>
        <v>33009420</v>
      </c>
      <c r="I127"/>
      <c r="J127" s="75">
        <f>H127</f>
        <v>33009420</v>
      </c>
      <c r="K127" s="76">
        <f>J127*$K$4</f>
        <v>4951413</v>
      </c>
      <c r="L127" s="77">
        <f>J127-K127</f>
        <v>28058007</v>
      </c>
      <c r="Q127" s="161"/>
      <c r="R127" s="161"/>
      <c r="S127" s="158"/>
    </row>
    <row r="128" spans="1:19" s="17" customFormat="1" ht="18" customHeight="1" x14ac:dyDescent="0.25">
      <c r="A128" s="24">
        <v>2</v>
      </c>
      <c r="B128" s="25" t="s">
        <v>117</v>
      </c>
      <c r="C128" s="36"/>
      <c r="D128" s="51"/>
      <c r="E128" s="51"/>
      <c r="F128" s="51"/>
      <c r="G128" s="51"/>
      <c r="H128" s="27">
        <f t="shared" ref="H128:H191" si="24">SUM(C128:G128)</f>
        <v>0</v>
      </c>
      <c r="I128"/>
      <c r="J128" s="78">
        <f t="shared" ref="J128:J130" si="25">H128</f>
        <v>0</v>
      </c>
      <c r="K128" s="79">
        <f t="shared" ref="K128:K191" si="26">J128*$K$4</f>
        <v>0</v>
      </c>
      <c r="L128" s="80">
        <f t="shared" ref="L128:L191" si="27">J128-K128</f>
        <v>0</v>
      </c>
      <c r="Q128" s="161"/>
      <c r="R128" s="161"/>
      <c r="S128" s="158"/>
    </row>
    <row r="129" spans="1:19" s="17" customFormat="1" ht="18" customHeight="1" x14ac:dyDescent="0.25">
      <c r="A129" s="24">
        <v>3</v>
      </c>
      <c r="B129" s="25" t="s">
        <v>118</v>
      </c>
      <c r="C129" s="36"/>
      <c r="D129" s="51"/>
      <c r="E129" s="51"/>
      <c r="F129" s="51"/>
      <c r="G129" s="51"/>
      <c r="H129" s="27">
        <f t="shared" si="24"/>
        <v>0</v>
      </c>
      <c r="I129"/>
      <c r="J129" s="78">
        <f t="shared" si="25"/>
        <v>0</v>
      </c>
      <c r="K129" s="79">
        <f t="shared" si="26"/>
        <v>0</v>
      </c>
      <c r="L129" s="80">
        <f t="shared" si="27"/>
        <v>0</v>
      </c>
      <c r="Q129" s="161"/>
      <c r="R129" s="161"/>
      <c r="S129" s="158"/>
    </row>
    <row r="130" spans="1:19" s="17" customFormat="1" ht="18" customHeight="1" x14ac:dyDescent="0.25">
      <c r="A130" s="24">
        <v>4</v>
      </c>
      <c r="B130" s="28" t="s">
        <v>119</v>
      </c>
      <c r="C130" s="36"/>
      <c r="D130" s="51"/>
      <c r="E130" s="51"/>
      <c r="F130" s="51"/>
      <c r="G130" s="51"/>
      <c r="H130" s="27">
        <f t="shared" si="24"/>
        <v>0</v>
      </c>
      <c r="I130"/>
      <c r="J130" s="78">
        <f t="shared" si="25"/>
        <v>0</v>
      </c>
      <c r="K130" s="79">
        <f t="shared" si="26"/>
        <v>0</v>
      </c>
      <c r="L130" s="80">
        <f t="shared" si="27"/>
        <v>0</v>
      </c>
      <c r="Q130" s="161"/>
      <c r="R130" s="161"/>
      <c r="S130" s="158"/>
    </row>
    <row r="131" spans="1:19" s="17" customFormat="1" ht="18" customHeight="1" x14ac:dyDescent="0.25">
      <c r="A131" s="24">
        <v>5</v>
      </c>
      <c r="B131" s="28" t="s">
        <v>120</v>
      </c>
      <c r="C131" s="36"/>
      <c r="D131" s="51"/>
      <c r="E131" s="51"/>
      <c r="F131" s="51"/>
      <c r="G131" s="51"/>
      <c r="H131" s="27">
        <f t="shared" si="24"/>
        <v>0</v>
      </c>
      <c r="I131"/>
      <c r="J131" s="78">
        <f t="shared" ref="J131:J193" si="28">H131</f>
        <v>0</v>
      </c>
      <c r="K131" s="79">
        <f t="shared" si="26"/>
        <v>0</v>
      </c>
      <c r="L131" s="80">
        <f t="shared" si="27"/>
        <v>0</v>
      </c>
      <c r="Q131" s="161"/>
      <c r="R131" s="161"/>
      <c r="S131" s="158"/>
    </row>
    <row r="132" spans="1:19" s="17" customFormat="1" ht="18" customHeight="1" x14ac:dyDescent="0.25">
      <c r="A132" s="24">
        <v>6</v>
      </c>
      <c r="B132" s="28" t="s">
        <v>121</v>
      </c>
      <c r="C132" s="36"/>
      <c r="D132" s="51"/>
      <c r="E132" s="51"/>
      <c r="F132" s="51"/>
      <c r="G132" s="51"/>
      <c r="H132" s="27">
        <f t="shared" si="24"/>
        <v>0</v>
      </c>
      <c r="I132"/>
      <c r="J132" s="78">
        <f t="shared" si="28"/>
        <v>0</v>
      </c>
      <c r="K132" s="79">
        <f t="shared" si="26"/>
        <v>0</v>
      </c>
      <c r="L132" s="80">
        <f t="shared" si="27"/>
        <v>0</v>
      </c>
      <c r="Q132" s="161"/>
      <c r="R132" s="161"/>
      <c r="S132" s="158"/>
    </row>
    <row r="133" spans="1:19" s="17" customFormat="1" ht="18" customHeight="1" x14ac:dyDescent="0.25">
      <c r="A133" s="24">
        <v>7</v>
      </c>
      <c r="B133" s="28" t="s">
        <v>122</v>
      </c>
      <c r="C133" s="36"/>
      <c r="D133" s="51"/>
      <c r="E133" s="51"/>
      <c r="F133" s="51"/>
      <c r="G133" s="51"/>
      <c r="H133" s="27">
        <f t="shared" si="24"/>
        <v>0</v>
      </c>
      <c r="I133"/>
      <c r="J133" s="78">
        <f t="shared" si="28"/>
        <v>0</v>
      </c>
      <c r="K133" s="79">
        <f t="shared" si="26"/>
        <v>0</v>
      </c>
      <c r="L133" s="80">
        <f t="shared" si="27"/>
        <v>0</v>
      </c>
      <c r="Q133" s="161"/>
      <c r="R133" s="161"/>
      <c r="S133" s="158"/>
    </row>
    <row r="134" spans="1:19" s="17" customFormat="1" ht="18" customHeight="1" x14ac:dyDescent="0.25">
      <c r="A134" s="24">
        <v>8</v>
      </c>
      <c r="B134" s="28" t="s">
        <v>123</v>
      </c>
      <c r="C134" s="36"/>
      <c r="D134" s="51"/>
      <c r="E134" s="51"/>
      <c r="F134" s="51"/>
      <c r="G134" s="51"/>
      <c r="H134" s="27">
        <f t="shared" si="24"/>
        <v>0</v>
      </c>
      <c r="I134"/>
      <c r="J134" s="78">
        <f t="shared" si="28"/>
        <v>0</v>
      </c>
      <c r="K134" s="79">
        <f t="shared" si="26"/>
        <v>0</v>
      </c>
      <c r="L134" s="80">
        <f t="shared" si="27"/>
        <v>0</v>
      </c>
      <c r="Q134" s="161"/>
      <c r="R134" s="161"/>
      <c r="S134" s="158"/>
    </row>
    <row r="135" spans="1:19" s="17" customFormat="1" ht="18" customHeight="1" x14ac:dyDescent="0.25">
      <c r="A135" s="24">
        <v>9</v>
      </c>
      <c r="B135" s="28" t="s">
        <v>124</v>
      </c>
      <c r="C135" s="36"/>
      <c r="D135" s="51"/>
      <c r="E135" s="51"/>
      <c r="F135" s="51"/>
      <c r="G135" s="51"/>
      <c r="H135" s="27">
        <f t="shared" si="24"/>
        <v>0</v>
      </c>
      <c r="I135"/>
      <c r="J135" s="78">
        <f t="shared" si="28"/>
        <v>0</v>
      </c>
      <c r="K135" s="79">
        <f t="shared" si="26"/>
        <v>0</v>
      </c>
      <c r="L135" s="80">
        <f t="shared" si="27"/>
        <v>0</v>
      </c>
      <c r="Q135" s="161"/>
      <c r="R135" s="161"/>
      <c r="S135" s="158"/>
    </row>
    <row r="136" spans="1:19" s="17" customFormat="1" ht="18" customHeight="1" x14ac:dyDescent="0.25">
      <c r="A136" s="24">
        <v>10</v>
      </c>
      <c r="B136" s="28" t="s">
        <v>125</v>
      </c>
      <c r="C136" s="36"/>
      <c r="D136" s="51"/>
      <c r="E136" s="51"/>
      <c r="F136" s="51"/>
      <c r="G136" s="51"/>
      <c r="H136" s="27">
        <f t="shared" si="24"/>
        <v>0</v>
      </c>
      <c r="I136"/>
      <c r="J136" s="78">
        <f t="shared" si="28"/>
        <v>0</v>
      </c>
      <c r="K136" s="79">
        <f t="shared" si="26"/>
        <v>0</v>
      </c>
      <c r="L136" s="80">
        <f t="shared" si="27"/>
        <v>0</v>
      </c>
      <c r="Q136" s="161"/>
      <c r="R136" s="161"/>
      <c r="S136" s="158"/>
    </row>
    <row r="137" spans="1:19" s="17" customFormat="1" ht="18" customHeight="1" x14ac:dyDescent="0.25">
      <c r="A137" s="24">
        <v>11</v>
      </c>
      <c r="B137" s="28" t="s">
        <v>126</v>
      </c>
      <c r="C137" s="36"/>
      <c r="D137" s="51"/>
      <c r="E137" s="51"/>
      <c r="F137" s="51"/>
      <c r="G137" s="51"/>
      <c r="H137" s="27">
        <f t="shared" si="24"/>
        <v>0</v>
      </c>
      <c r="I137"/>
      <c r="J137" s="78">
        <f t="shared" si="28"/>
        <v>0</v>
      </c>
      <c r="K137" s="79">
        <f t="shared" si="26"/>
        <v>0</v>
      </c>
      <c r="L137" s="80">
        <f t="shared" si="27"/>
        <v>0</v>
      </c>
      <c r="Q137" s="161"/>
      <c r="R137" s="161"/>
      <c r="S137" s="158"/>
    </row>
    <row r="138" spans="1:19" s="17" customFormat="1" ht="18" customHeight="1" x14ac:dyDescent="0.25">
      <c r="A138" s="24">
        <v>12</v>
      </c>
      <c r="B138" s="28" t="s">
        <v>127</v>
      </c>
      <c r="C138" s="36"/>
      <c r="D138" s="51"/>
      <c r="E138" s="51"/>
      <c r="F138" s="51"/>
      <c r="G138" s="51"/>
      <c r="H138" s="27">
        <f t="shared" si="24"/>
        <v>0</v>
      </c>
      <c r="I138"/>
      <c r="J138" s="78">
        <f t="shared" si="28"/>
        <v>0</v>
      </c>
      <c r="K138" s="79">
        <f t="shared" si="26"/>
        <v>0</v>
      </c>
      <c r="L138" s="80">
        <f t="shared" si="27"/>
        <v>0</v>
      </c>
      <c r="Q138" s="161"/>
      <c r="R138" s="161"/>
      <c r="S138" s="158"/>
    </row>
    <row r="139" spans="1:19" s="17" customFormat="1" ht="18" customHeight="1" x14ac:dyDescent="0.25">
      <c r="A139" s="24">
        <v>13</v>
      </c>
      <c r="B139" s="28" t="s">
        <v>128</v>
      </c>
      <c r="C139" s="36"/>
      <c r="D139" s="51"/>
      <c r="E139" s="51"/>
      <c r="F139" s="51"/>
      <c r="G139" s="51"/>
      <c r="H139" s="27">
        <f t="shared" si="24"/>
        <v>0</v>
      </c>
      <c r="I139"/>
      <c r="J139" s="78">
        <f t="shared" si="28"/>
        <v>0</v>
      </c>
      <c r="K139" s="79">
        <f t="shared" si="26"/>
        <v>0</v>
      </c>
      <c r="L139" s="80">
        <f t="shared" si="27"/>
        <v>0</v>
      </c>
      <c r="Q139" s="161"/>
      <c r="R139" s="161"/>
      <c r="S139" s="158"/>
    </row>
    <row r="140" spans="1:19" s="17" customFormat="1" ht="18" customHeight="1" x14ac:dyDescent="0.25">
      <c r="A140" s="24">
        <v>14</v>
      </c>
      <c r="B140" s="28" t="s">
        <v>129</v>
      </c>
      <c r="C140" s="36"/>
      <c r="D140" s="51"/>
      <c r="E140" s="51"/>
      <c r="F140" s="51"/>
      <c r="G140" s="51"/>
      <c r="H140" s="27">
        <f t="shared" si="24"/>
        <v>0</v>
      </c>
      <c r="I140"/>
      <c r="J140" s="78">
        <f t="shared" si="28"/>
        <v>0</v>
      </c>
      <c r="K140" s="79">
        <f t="shared" si="26"/>
        <v>0</v>
      </c>
      <c r="L140" s="80">
        <f t="shared" si="27"/>
        <v>0</v>
      </c>
      <c r="Q140" s="161"/>
      <c r="R140" s="161"/>
      <c r="S140" s="158"/>
    </row>
    <row r="141" spans="1:19" s="17" customFormat="1" ht="18" customHeight="1" x14ac:dyDescent="0.25">
      <c r="A141" s="24">
        <v>15</v>
      </c>
      <c r="B141" s="28" t="s">
        <v>130</v>
      </c>
      <c r="C141" s="36"/>
      <c r="D141" s="51"/>
      <c r="E141" s="51"/>
      <c r="F141" s="51"/>
      <c r="G141" s="51"/>
      <c r="H141" s="27">
        <f t="shared" si="24"/>
        <v>0</v>
      </c>
      <c r="I141"/>
      <c r="J141" s="78">
        <f t="shared" si="28"/>
        <v>0</v>
      </c>
      <c r="K141" s="79">
        <f t="shared" si="26"/>
        <v>0</v>
      </c>
      <c r="L141" s="80">
        <f t="shared" si="27"/>
        <v>0</v>
      </c>
      <c r="Q141" s="161"/>
      <c r="R141" s="161"/>
      <c r="S141" s="158"/>
    </row>
    <row r="142" spans="1:19" s="17" customFormat="1" ht="18" customHeight="1" x14ac:dyDescent="0.25">
      <c r="A142" s="24">
        <v>16</v>
      </c>
      <c r="B142" s="28" t="s">
        <v>131</v>
      </c>
      <c r="C142" s="36"/>
      <c r="D142" s="51"/>
      <c r="E142" s="51"/>
      <c r="F142" s="51"/>
      <c r="G142" s="51"/>
      <c r="H142" s="27">
        <f t="shared" si="24"/>
        <v>0</v>
      </c>
      <c r="I142"/>
      <c r="J142" s="78">
        <f t="shared" si="28"/>
        <v>0</v>
      </c>
      <c r="K142" s="79">
        <f t="shared" si="26"/>
        <v>0</v>
      </c>
      <c r="L142" s="80">
        <f t="shared" si="27"/>
        <v>0</v>
      </c>
      <c r="Q142" s="161"/>
      <c r="R142" s="161"/>
      <c r="S142" s="158"/>
    </row>
    <row r="143" spans="1:19" s="17" customFormat="1" ht="18" customHeight="1" x14ac:dyDescent="0.25">
      <c r="A143" s="24">
        <v>17</v>
      </c>
      <c r="B143" s="28" t="s">
        <v>132</v>
      </c>
      <c r="C143" s="36"/>
      <c r="D143" s="51"/>
      <c r="E143" s="51"/>
      <c r="F143" s="51"/>
      <c r="G143" s="51"/>
      <c r="H143" s="27">
        <f t="shared" si="24"/>
        <v>0</v>
      </c>
      <c r="I143"/>
      <c r="J143" s="78">
        <f t="shared" si="28"/>
        <v>0</v>
      </c>
      <c r="K143" s="79">
        <f t="shared" si="26"/>
        <v>0</v>
      </c>
      <c r="L143" s="80">
        <f t="shared" si="27"/>
        <v>0</v>
      </c>
      <c r="Q143" s="161"/>
      <c r="R143" s="161"/>
      <c r="S143" s="158"/>
    </row>
    <row r="144" spans="1:19" s="17" customFormat="1" ht="18" customHeight="1" x14ac:dyDescent="0.25">
      <c r="A144" s="24">
        <v>18</v>
      </c>
      <c r="B144" s="28" t="s">
        <v>133</v>
      </c>
      <c r="C144" s="36"/>
      <c r="D144" s="51"/>
      <c r="E144" s="51"/>
      <c r="F144" s="51"/>
      <c r="G144" s="51"/>
      <c r="H144" s="27">
        <f t="shared" si="24"/>
        <v>0</v>
      </c>
      <c r="I144"/>
      <c r="J144" s="78">
        <f t="shared" si="28"/>
        <v>0</v>
      </c>
      <c r="K144" s="79">
        <f t="shared" si="26"/>
        <v>0</v>
      </c>
      <c r="L144" s="80">
        <f t="shared" si="27"/>
        <v>0</v>
      </c>
      <c r="Q144" s="161"/>
      <c r="R144" s="161"/>
      <c r="S144" s="158"/>
    </row>
    <row r="145" spans="1:19" s="17" customFormat="1" ht="18" customHeight="1" x14ac:dyDescent="0.25">
      <c r="A145" s="24">
        <v>19</v>
      </c>
      <c r="B145" s="28" t="s">
        <v>134</v>
      </c>
      <c r="C145" s="36"/>
      <c r="D145" s="51"/>
      <c r="E145" s="51"/>
      <c r="F145" s="51"/>
      <c r="G145" s="51"/>
      <c r="H145" s="27">
        <f t="shared" si="24"/>
        <v>0</v>
      </c>
      <c r="I145"/>
      <c r="J145" s="78">
        <f t="shared" si="28"/>
        <v>0</v>
      </c>
      <c r="K145" s="79">
        <f t="shared" si="26"/>
        <v>0</v>
      </c>
      <c r="L145" s="80">
        <f t="shared" si="27"/>
        <v>0</v>
      </c>
      <c r="Q145" s="161"/>
      <c r="R145" s="161"/>
      <c r="S145" s="158"/>
    </row>
    <row r="146" spans="1:19" s="17" customFormat="1" ht="18" customHeight="1" x14ac:dyDescent="0.25">
      <c r="A146" s="24">
        <v>20</v>
      </c>
      <c r="B146" s="28" t="s">
        <v>135</v>
      </c>
      <c r="C146" s="36"/>
      <c r="D146" s="51"/>
      <c r="E146" s="51"/>
      <c r="F146" s="51"/>
      <c r="G146" s="51"/>
      <c r="H146" s="27">
        <f t="shared" si="24"/>
        <v>0</v>
      </c>
      <c r="I146"/>
      <c r="J146" s="78">
        <f t="shared" si="28"/>
        <v>0</v>
      </c>
      <c r="K146" s="79">
        <f t="shared" si="26"/>
        <v>0</v>
      </c>
      <c r="L146" s="80">
        <f t="shared" si="27"/>
        <v>0</v>
      </c>
      <c r="Q146" s="161"/>
      <c r="R146" s="161"/>
      <c r="S146" s="158"/>
    </row>
    <row r="147" spans="1:19" s="17" customFormat="1" ht="18" customHeight="1" x14ac:dyDescent="0.25">
      <c r="A147" s="24">
        <v>21</v>
      </c>
      <c r="B147" s="28" t="s">
        <v>136</v>
      </c>
      <c r="C147" s="36"/>
      <c r="D147" s="51"/>
      <c r="E147" s="51"/>
      <c r="F147" s="51"/>
      <c r="G147" s="51"/>
      <c r="H147" s="27">
        <f t="shared" si="24"/>
        <v>0</v>
      </c>
      <c r="I147"/>
      <c r="J147" s="78">
        <f t="shared" si="28"/>
        <v>0</v>
      </c>
      <c r="K147" s="79">
        <f t="shared" si="26"/>
        <v>0</v>
      </c>
      <c r="L147" s="80">
        <f t="shared" si="27"/>
        <v>0</v>
      </c>
      <c r="Q147" s="161"/>
      <c r="R147" s="161"/>
      <c r="S147" s="158"/>
    </row>
    <row r="148" spans="1:19" s="17" customFormat="1" ht="18" customHeight="1" x14ac:dyDescent="0.25">
      <c r="A148" s="24">
        <v>22</v>
      </c>
      <c r="B148" s="28" t="s">
        <v>137</v>
      </c>
      <c r="C148" s="36"/>
      <c r="D148" s="51"/>
      <c r="E148" s="51"/>
      <c r="F148" s="51"/>
      <c r="G148" s="51"/>
      <c r="H148" s="27">
        <f t="shared" si="24"/>
        <v>0</v>
      </c>
      <c r="I148"/>
      <c r="J148" s="78">
        <f t="shared" si="28"/>
        <v>0</v>
      </c>
      <c r="K148" s="79">
        <f t="shared" si="26"/>
        <v>0</v>
      </c>
      <c r="L148" s="80">
        <f t="shared" si="27"/>
        <v>0</v>
      </c>
      <c r="Q148" s="161"/>
      <c r="R148" s="161"/>
      <c r="S148" s="158"/>
    </row>
    <row r="149" spans="1:19" s="17" customFormat="1" ht="18" customHeight="1" x14ac:dyDescent="0.25">
      <c r="A149" s="24">
        <v>23</v>
      </c>
      <c r="B149" s="28" t="s">
        <v>138</v>
      </c>
      <c r="C149" s="36"/>
      <c r="D149" s="51"/>
      <c r="E149" s="51"/>
      <c r="F149" s="51"/>
      <c r="G149" s="51"/>
      <c r="H149" s="27">
        <f t="shared" si="24"/>
        <v>0</v>
      </c>
      <c r="I149"/>
      <c r="J149" s="78">
        <f t="shared" si="28"/>
        <v>0</v>
      </c>
      <c r="K149" s="79">
        <f t="shared" si="26"/>
        <v>0</v>
      </c>
      <c r="L149" s="80">
        <f t="shared" si="27"/>
        <v>0</v>
      </c>
      <c r="Q149" s="161"/>
      <c r="R149" s="161"/>
      <c r="S149" s="158"/>
    </row>
    <row r="150" spans="1:19" s="17" customFormat="1" ht="18" customHeight="1" x14ac:dyDescent="0.25">
      <c r="A150" s="24">
        <v>24</v>
      </c>
      <c r="B150" s="28" t="s">
        <v>139</v>
      </c>
      <c r="C150" s="36"/>
      <c r="D150" s="51"/>
      <c r="E150" s="51"/>
      <c r="F150" s="51"/>
      <c r="G150" s="51"/>
      <c r="H150" s="27">
        <f t="shared" si="24"/>
        <v>0</v>
      </c>
      <c r="I150"/>
      <c r="J150" s="78">
        <f t="shared" si="28"/>
        <v>0</v>
      </c>
      <c r="K150" s="79">
        <f t="shared" si="26"/>
        <v>0</v>
      </c>
      <c r="L150" s="80">
        <f t="shared" si="27"/>
        <v>0</v>
      </c>
      <c r="Q150" s="161"/>
      <c r="R150" s="161"/>
      <c r="S150" s="158"/>
    </row>
    <row r="151" spans="1:19" x14ac:dyDescent="0.25">
      <c r="A151" s="24">
        <v>25</v>
      </c>
      <c r="B151" s="28" t="s">
        <v>140</v>
      </c>
      <c r="C151" s="36"/>
      <c r="D151" s="51"/>
      <c r="E151" s="51"/>
      <c r="F151" s="51"/>
      <c r="G151" s="51"/>
      <c r="H151" s="27">
        <f t="shared" si="24"/>
        <v>0</v>
      </c>
      <c r="J151" s="78">
        <f t="shared" si="28"/>
        <v>0</v>
      </c>
      <c r="K151" s="79">
        <f t="shared" si="26"/>
        <v>0</v>
      </c>
      <c r="L151" s="80">
        <f t="shared" si="27"/>
        <v>0</v>
      </c>
      <c r="M151" s="17"/>
      <c r="N151" s="17"/>
      <c r="O151" s="17"/>
      <c r="P151" s="17"/>
      <c r="S151" s="158"/>
    </row>
    <row r="152" spans="1:19" x14ac:dyDescent="0.25">
      <c r="A152" s="24">
        <v>26</v>
      </c>
      <c r="B152" s="28" t="s">
        <v>141</v>
      </c>
      <c r="C152" s="36"/>
      <c r="D152" s="51"/>
      <c r="E152" s="51"/>
      <c r="F152" s="51"/>
      <c r="G152" s="51"/>
      <c r="H152" s="27">
        <f t="shared" si="24"/>
        <v>0</v>
      </c>
      <c r="J152" s="78">
        <f t="shared" si="28"/>
        <v>0</v>
      </c>
      <c r="K152" s="79">
        <f t="shared" si="26"/>
        <v>0</v>
      </c>
      <c r="L152" s="80">
        <f t="shared" si="27"/>
        <v>0</v>
      </c>
      <c r="M152" s="17"/>
      <c r="N152" s="17"/>
      <c r="O152" s="17"/>
      <c r="P152" s="17"/>
      <c r="S152" s="158"/>
    </row>
    <row r="153" spans="1:19" x14ac:dyDescent="0.25">
      <c r="A153" s="24">
        <v>27</v>
      </c>
      <c r="B153" s="28" t="s">
        <v>142</v>
      </c>
      <c r="C153" s="36"/>
      <c r="D153" s="51"/>
      <c r="E153" s="51"/>
      <c r="F153" s="51"/>
      <c r="G153" s="51"/>
      <c r="H153" s="27">
        <f t="shared" si="24"/>
        <v>0</v>
      </c>
      <c r="J153" s="78">
        <f t="shared" si="28"/>
        <v>0</v>
      </c>
      <c r="K153" s="79">
        <f t="shared" si="26"/>
        <v>0</v>
      </c>
      <c r="L153" s="80">
        <f t="shared" si="27"/>
        <v>0</v>
      </c>
    </row>
    <row r="154" spans="1:19" x14ac:dyDescent="0.25">
      <c r="A154" s="24">
        <v>28</v>
      </c>
      <c r="B154" s="28" t="s">
        <v>143</v>
      </c>
      <c r="C154" s="36"/>
      <c r="D154" s="51"/>
      <c r="E154" s="51"/>
      <c r="F154" s="51"/>
      <c r="G154" s="51"/>
      <c r="H154" s="27">
        <f t="shared" si="24"/>
        <v>0</v>
      </c>
      <c r="J154" s="78">
        <f t="shared" si="28"/>
        <v>0</v>
      </c>
      <c r="K154" s="79">
        <f t="shared" si="26"/>
        <v>0</v>
      </c>
      <c r="L154" s="80">
        <f t="shared" si="27"/>
        <v>0</v>
      </c>
    </row>
    <row r="155" spans="1:19" x14ac:dyDescent="0.25">
      <c r="A155" s="24">
        <v>29</v>
      </c>
      <c r="B155" s="28" t="s">
        <v>144</v>
      </c>
      <c r="C155" s="36"/>
      <c r="D155" s="51"/>
      <c r="E155" s="51"/>
      <c r="F155" s="51"/>
      <c r="G155" s="51"/>
      <c r="H155" s="27">
        <f t="shared" si="24"/>
        <v>0</v>
      </c>
      <c r="J155" s="78">
        <f t="shared" si="28"/>
        <v>0</v>
      </c>
      <c r="K155" s="79">
        <f t="shared" si="26"/>
        <v>0</v>
      </c>
      <c r="L155" s="80">
        <f t="shared" si="27"/>
        <v>0</v>
      </c>
    </row>
    <row r="156" spans="1:19" x14ac:dyDescent="0.25">
      <c r="A156" s="24">
        <v>30</v>
      </c>
      <c r="B156" s="28" t="s">
        <v>145</v>
      </c>
      <c r="C156" s="36"/>
      <c r="D156" s="51"/>
      <c r="E156" s="51"/>
      <c r="F156" s="51"/>
      <c r="G156" s="51"/>
      <c r="H156" s="27">
        <f t="shared" si="24"/>
        <v>0</v>
      </c>
      <c r="J156" s="78">
        <f t="shared" si="28"/>
        <v>0</v>
      </c>
      <c r="K156" s="79">
        <f t="shared" si="26"/>
        <v>0</v>
      </c>
      <c r="L156" s="80">
        <f t="shared" si="27"/>
        <v>0</v>
      </c>
    </row>
    <row r="157" spans="1:19" x14ac:dyDescent="0.25">
      <c r="A157" s="24">
        <v>31</v>
      </c>
      <c r="B157" s="28" t="s">
        <v>146</v>
      </c>
      <c r="C157" s="36"/>
      <c r="D157" s="51"/>
      <c r="E157" s="51"/>
      <c r="F157" s="51"/>
      <c r="G157" s="51"/>
      <c r="H157" s="27">
        <f t="shared" si="24"/>
        <v>0</v>
      </c>
      <c r="J157" s="78">
        <f t="shared" si="28"/>
        <v>0</v>
      </c>
      <c r="K157" s="79">
        <f t="shared" si="26"/>
        <v>0</v>
      </c>
      <c r="L157" s="80">
        <f t="shared" si="27"/>
        <v>0</v>
      </c>
    </row>
    <row r="158" spans="1:19" x14ac:dyDescent="0.25">
      <c r="A158" s="24">
        <v>32</v>
      </c>
      <c r="B158" s="28" t="s">
        <v>147</v>
      </c>
      <c r="C158" s="36"/>
      <c r="D158" s="51"/>
      <c r="E158" s="51"/>
      <c r="F158" s="51"/>
      <c r="G158" s="51"/>
      <c r="H158" s="27">
        <f t="shared" si="24"/>
        <v>0</v>
      </c>
      <c r="J158" s="78">
        <f t="shared" si="28"/>
        <v>0</v>
      </c>
      <c r="K158" s="79">
        <f t="shared" si="26"/>
        <v>0</v>
      </c>
      <c r="L158" s="80">
        <f t="shared" si="27"/>
        <v>0</v>
      </c>
    </row>
    <row r="159" spans="1:19" x14ac:dyDescent="0.25">
      <c r="A159" s="24">
        <v>33</v>
      </c>
      <c r="B159" s="28" t="s">
        <v>148</v>
      </c>
      <c r="C159" s="36"/>
      <c r="D159" s="51"/>
      <c r="E159" s="51"/>
      <c r="F159" s="51"/>
      <c r="G159" s="51"/>
      <c r="H159" s="27">
        <f t="shared" si="24"/>
        <v>0</v>
      </c>
      <c r="J159" s="78">
        <f t="shared" si="28"/>
        <v>0</v>
      </c>
      <c r="K159" s="79">
        <f t="shared" si="26"/>
        <v>0</v>
      </c>
      <c r="L159" s="80">
        <f t="shared" si="27"/>
        <v>0</v>
      </c>
    </row>
    <row r="160" spans="1:19" x14ac:dyDescent="0.25">
      <c r="A160" s="24">
        <v>34</v>
      </c>
      <c r="B160" s="28" t="s">
        <v>149</v>
      </c>
      <c r="C160" s="36"/>
      <c r="D160" s="51"/>
      <c r="E160" s="51"/>
      <c r="F160" s="51"/>
      <c r="G160" s="51"/>
      <c r="H160" s="27">
        <f t="shared" si="24"/>
        <v>0</v>
      </c>
      <c r="J160" s="78">
        <f t="shared" si="28"/>
        <v>0</v>
      </c>
      <c r="K160" s="79">
        <f t="shared" si="26"/>
        <v>0</v>
      </c>
      <c r="L160" s="80">
        <f t="shared" si="27"/>
        <v>0</v>
      </c>
    </row>
    <row r="161" spans="1:12" x14ac:dyDescent="0.25">
      <c r="A161" s="24">
        <v>35</v>
      </c>
      <c r="B161" s="28" t="s">
        <v>150</v>
      </c>
      <c r="C161" s="36"/>
      <c r="D161" s="51"/>
      <c r="E161" s="51"/>
      <c r="F161" s="51"/>
      <c r="G161" s="51"/>
      <c r="H161" s="27">
        <f t="shared" si="24"/>
        <v>0</v>
      </c>
      <c r="J161" s="78">
        <f t="shared" si="28"/>
        <v>0</v>
      </c>
      <c r="K161" s="79">
        <f t="shared" si="26"/>
        <v>0</v>
      </c>
      <c r="L161" s="80">
        <f t="shared" si="27"/>
        <v>0</v>
      </c>
    </row>
    <row r="162" spans="1:12" x14ac:dyDescent="0.25">
      <c r="A162" s="24">
        <v>36</v>
      </c>
      <c r="B162" s="28" t="s">
        <v>151</v>
      </c>
      <c r="C162" s="36"/>
      <c r="D162" s="51"/>
      <c r="E162" s="51"/>
      <c r="F162" s="51"/>
      <c r="G162" s="51"/>
      <c r="H162" s="27">
        <f t="shared" si="24"/>
        <v>0</v>
      </c>
      <c r="J162" s="78">
        <f t="shared" si="28"/>
        <v>0</v>
      </c>
      <c r="K162" s="79">
        <f t="shared" si="26"/>
        <v>0</v>
      </c>
      <c r="L162" s="80">
        <f t="shared" si="27"/>
        <v>0</v>
      </c>
    </row>
    <row r="163" spans="1:12" x14ac:dyDescent="0.25">
      <c r="A163" s="24">
        <v>37</v>
      </c>
      <c r="B163" s="28" t="s">
        <v>152</v>
      </c>
      <c r="C163" s="36"/>
      <c r="D163" s="51"/>
      <c r="E163" s="51"/>
      <c r="F163" s="51"/>
      <c r="G163" s="51"/>
      <c r="H163" s="27">
        <f t="shared" si="24"/>
        <v>0</v>
      </c>
      <c r="J163" s="78">
        <f t="shared" si="28"/>
        <v>0</v>
      </c>
      <c r="K163" s="79">
        <f t="shared" si="26"/>
        <v>0</v>
      </c>
      <c r="L163" s="80">
        <f t="shared" si="27"/>
        <v>0</v>
      </c>
    </row>
    <row r="164" spans="1:12" x14ac:dyDescent="0.25">
      <c r="A164" s="24">
        <v>38</v>
      </c>
      <c r="B164" s="28" t="s">
        <v>153</v>
      </c>
      <c r="C164" s="36"/>
      <c r="D164" s="51"/>
      <c r="E164" s="51"/>
      <c r="F164" s="51"/>
      <c r="G164" s="51"/>
      <c r="H164" s="27">
        <f t="shared" si="24"/>
        <v>0</v>
      </c>
      <c r="J164" s="78">
        <f t="shared" si="28"/>
        <v>0</v>
      </c>
      <c r="K164" s="79">
        <f t="shared" si="26"/>
        <v>0</v>
      </c>
      <c r="L164" s="80">
        <f t="shared" si="27"/>
        <v>0</v>
      </c>
    </row>
    <row r="165" spans="1:12" x14ac:dyDescent="0.25">
      <c r="A165" s="24">
        <v>39</v>
      </c>
      <c r="B165" s="28" t="s">
        <v>154</v>
      </c>
      <c r="C165" s="36"/>
      <c r="D165" s="51"/>
      <c r="E165" s="51"/>
      <c r="F165" s="51"/>
      <c r="G165" s="51"/>
      <c r="H165" s="27">
        <f t="shared" si="24"/>
        <v>0</v>
      </c>
      <c r="J165" s="78">
        <f t="shared" si="28"/>
        <v>0</v>
      </c>
      <c r="K165" s="79">
        <f t="shared" si="26"/>
        <v>0</v>
      </c>
      <c r="L165" s="80">
        <f t="shared" si="27"/>
        <v>0</v>
      </c>
    </row>
    <row r="166" spans="1:12" x14ac:dyDescent="0.25">
      <c r="A166" s="24">
        <v>40</v>
      </c>
      <c r="B166" s="28" t="s">
        <v>155</v>
      </c>
      <c r="C166" s="36"/>
      <c r="D166" s="51"/>
      <c r="E166" s="51"/>
      <c r="F166" s="51"/>
      <c r="G166" s="51"/>
      <c r="H166" s="27">
        <f t="shared" si="24"/>
        <v>0</v>
      </c>
      <c r="J166" s="78">
        <f t="shared" si="28"/>
        <v>0</v>
      </c>
      <c r="K166" s="79">
        <f t="shared" si="26"/>
        <v>0</v>
      </c>
      <c r="L166" s="80">
        <f t="shared" si="27"/>
        <v>0</v>
      </c>
    </row>
    <row r="167" spans="1:12" x14ac:dyDescent="0.25">
      <c r="A167" s="24">
        <v>41</v>
      </c>
      <c r="B167" s="28" t="s">
        <v>156</v>
      </c>
      <c r="C167" s="36"/>
      <c r="D167" s="51"/>
      <c r="E167" s="51"/>
      <c r="F167" s="51"/>
      <c r="G167" s="51"/>
      <c r="H167" s="27">
        <f t="shared" si="24"/>
        <v>0</v>
      </c>
      <c r="J167" s="78">
        <f t="shared" si="28"/>
        <v>0</v>
      </c>
      <c r="K167" s="79">
        <f t="shared" si="26"/>
        <v>0</v>
      </c>
      <c r="L167" s="80">
        <f t="shared" si="27"/>
        <v>0</v>
      </c>
    </row>
    <row r="168" spans="1:12" x14ac:dyDescent="0.25">
      <c r="A168" s="24">
        <v>42</v>
      </c>
      <c r="B168" s="28" t="s">
        <v>157</v>
      </c>
      <c r="C168" s="36"/>
      <c r="D168" s="51"/>
      <c r="E168" s="51"/>
      <c r="F168" s="51"/>
      <c r="G168" s="51"/>
      <c r="H168" s="27">
        <f t="shared" si="24"/>
        <v>0</v>
      </c>
      <c r="J168" s="78">
        <f t="shared" si="28"/>
        <v>0</v>
      </c>
      <c r="K168" s="79">
        <f t="shared" si="26"/>
        <v>0</v>
      </c>
      <c r="L168" s="80">
        <f t="shared" si="27"/>
        <v>0</v>
      </c>
    </row>
    <row r="169" spans="1:12" x14ac:dyDescent="0.25">
      <c r="A169" s="24">
        <v>43</v>
      </c>
      <c r="B169" s="28" t="s">
        <v>158</v>
      </c>
      <c r="C169" s="36"/>
      <c r="D169" s="51"/>
      <c r="E169" s="51"/>
      <c r="F169" s="51"/>
      <c r="G169" s="51"/>
      <c r="H169" s="27">
        <f t="shared" si="24"/>
        <v>0</v>
      </c>
      <c r="J169" s="78">
        <f t="shared" si="28"/>
        <v>0</v>
      </c>
      <c r="K169" s="79">
        <f t="shared" si="26"/>
        <v>0</v>
      </c>
      <c r="L169" s="80">
        <f t="shared" si="27"/>
        <v>0</v>
      </c>
    </row>
    <row r="170" spans="1:12" x14ac:dyDescent="0.25">
      <c r="A170" s="24">
        <v>44</v>
      </c>
      <c r="B170" s="28" t="s">
        <v>159</v>
      </c>
      <c r="C170" s="36"/>
      <c r="D170" s="51"/>
      <c r="E170" s="51"/>
      <c r="F170" s="51"/>
      <c r="G170" s="51"/>
      <c r="H170" s="27">
        <f t="shared" si="24"/>
        <v>0</v>
      </c>
      <c r="J170" s="78">
        <f t="shared" si="28"/>
        <v>0</v>
      </c>
      <c r="K170" s="79">
        <f t="shared" si="26"/>
        <v>0</v>
      </c>
      <c r="L170" s="80">
        <f t="shared" si="27"/>
        <v>0</v>
      </c>
    </row>
    <row r="171" spans="1:12" x14ac:dyDescent="0.25">
      <c r="A171" s="24">
        <v>45</v>
      </c>
      <c r="B171" s="28" t="s">
        <v>160</v>
      </c>
      <c r="C171" s="36"/>
      <c r="D171" s="51"/>
      <c r="E171" s="51"/>
      <c r="F171" s="51"/>
      <c r="G171" s="51"/>
      <c r="H171" s="27">
        <f t="shared" si="24"/>
        <v>0</v>
      </c>
      <c r="J171" s="78">
        <f t="shared" si="28"/>
        <v>0</v>
      </c>
      <c r="K171" s="79">
        <f t="shared" si="26"/>
        <v>0</v>
      </c>
      <c r="L171" s="80">
        <f t="shared" si="27"/>
        <v>0</v>
      </c>
    </row>
    <row r="172" spans="1:12" x14ac:dyDescent="0.25">
      <c r="A172" s="24">
        <v>46</v>
      </c>
      <c r="B172" s="28" t="s">
        <v>161</v>
      </c>
      <c r="C172" s="36"/>
      <c r="D172" s="51"/>
      <c r="E172" s="51"/>
      <c r="F172" s="51"/>
      <c r="G172" s="51"/>
      <c r="H172" s="27">
        <f t="shared" si="24"/>
        <v>0</v>
      </c>
      <c r="J172" s="78">
        <f t="shared" si="28"/>
        <v>0</v>
      </c>
      <c r="K172" s="79">
        <f t="shared" si="26"/>
        <v>0</v>
      </c>
      <c r="L172" s="80">
        <f t="shared" si="27"/>
        <v>0</v>
      </c>
    </row>
    <row r="173" spans="1:12" x14ac:dyDescent="0.25">
      <c r="A173" s="24">
        <v>47</v>
      </c>
      <c r="B173" s="28" t="s">
        <v>162</v>
      </c>
      <c r="C173" s="36"/>
      <c r="D173" s="51"/>
      <c r="E173" s="51"/>
      <c r="F173" s="51"/>
      <c r="G173" s="51"/>
      <c r="H173" s="27">
        <f t="shared" si="24"/>
        <v>0</v>
      </c>
      <c r="J173" s="78">
        <f t="shared" si="28"/>
        <v>0</v>
      </c>
      <c r="K173" s="79">
        <f t="shared" si="26"/>
        <v>0</v>
      </c>
      <c r="L173" s="80">
        <f t="shared" si="27"/>
        <v>0</v>
      </c>
    </row>
    <row r="174" spans="1:12" x14ac:dyDescent="0.25">
      <c r="A174" s="24">
        <v>48</v>
      </c>
      <c r="B174" s="28" t="s">
        <v>163</v>
      </c>
      <c r="C174" s="36"/>
      <c r="D174" s="51"/>
      <c r="E174" s="51"/>
      <c r="F174" s="51"/>
      <c r="G174" s="51"/>
      <c r="H174" s="27">
        <f t="shared" si="24"/>
        <v>0</v>
      </c>
      <c r="J174" s="78">
        <f t="shared" si="28"/>
        <v>0</v>
      </c>
      <c r="K174" s="79">
        <f t="shared" si="26"/>
        <v>0</v>
      </c>
      <c r="L174" s="80">
        <f t="shared" si="27"/>
        <v>0</v>
      </c>
    </row>
    <row r="175" spans="1:12" x14ac:dyDescent="0.25">
      <c r="A175" s="24">
        <v>49</v>
      </c>
      <c r="B175" s="28" t="s">
        <v>164</v>
      </c>
      <c r="C175" s="36"/>
      <c r="D175" s="51"/>
      <c r="E175" s="51"/>
      <c r="F175" s="51"/>
      <c r="G175" s="51"/>
      <c r="H175" s="27">
        <f t="shared" si="24"/>
        <v>0</v>
      </c>
      <c r="J175" s="78">
        <f t="shared" si="28"/>
        <v>0</v>
      </c>
      <c r="K175" s="79">
        <f t="shared" si="26"/>
        <v>0</v>
      </c>
      <c r="L175" s="80">
        <f t="shared" si="27"/>
        <v>0</v>
      </c>
    </row>
    <row r="176" spans="1:12" x14ac:dyDescent="0.25">
      <c r="A176" s="24">
        <v>50</v>
      </c>
      <c r="B176" s="28" t="s">
        <v>165</v>
      </c>
      <c r="C176" s="36"/>
      <c r="D176" s="51"/>
      <c r="E176" s="51"/>
      <c r="F176" s="51"/>
      <c r="G176" s="51"/>
      <c r="H176" s="27">
        <f t="shared" si="24"/>
        <v>0</v>
      </c>
      <c r="J176" s="78">
        <f t="shared" si="28"/>
        <v>0</v>
      </c>
      <c r="K176" s="79">
        <f t="shared" si="26"/>
        <v>0</v>
      </c>
      <c r="L176" s="80">
        <f t="shared" si="27"/>
        <v>0</v>
      </c>
    </row>
    <row r="177" spans="1:12" x14ac:dyDescent="0.25">
      <c r="A177" s="24">
        <v>51</v>
      </c>
      <c r="B177" s="28" t="s">
        <v>166</v>
      </c>
      <c r="C177" s="36"/>
      <c r="D177" s="51"/>
      <c r="E177" s="51"/>
      <c r="F177" s="51"/>
      <c r="G177" s="51"/>
      <c r="H177" s="27">
        <f t="shared" si="24"/>
        <v>0</v>
      </c>
      <c r="J177" s="78">
        <f t="shared" si="28"/>
        <v>0</v>
      </c>
      <c r="K177" s="79">
        <f t="shared" si="26"/>
        <v>0</v>
      </c>
      <c r="L177" s="80">
        <f t="shared" si="27"/>
        <v>0</v>
      </c>
    </row>
    <row r="178" spans="1:12" x14ac:dyDescent="0.25">
      <c r="A178" s="24">
        <v>52</v>
      </c>
      <c r="B178" s="28" t="s">
        <v>167</v>
      </c>
      <c r="C178" s="36"/>
      <c r="D178" s="51"/>
      <c r="E178" s="51"/>
      <c r="F178" s="51"/>
      <c r="G178" s="51"/>
      <c r="H178" s="27">
        <f t="shared" si="24"/>
        <v>0</v>
      </c>
      <c r="J178" s="78">
        <f t="shared" si="28"/>
        <v>0</v>
      </c>
      <c r="K178" s="79">
        <f t="shared" si="26"/>
        <v>0</v>
      </c>
      <c r="L178" s="80">
        <f t="shared" si="27"/>
        <v>0</v>
      </c>
    </row>
    <row r="179" spans="1:12" x14ac:dyDescent="0.25">
      <c r="A179" s="24">
        <v>53</v>
      </c>
      <c r="B179" s="28" t="s">
        <v>168</v>
      </c>
      <c r="C179" s="36"/>
      <c r="D179" s="51"/>
      <c r="E179" s="51"/>
      <c r="F179" s="51"/>
      <c r="G179" s="51"/>
      <c r="H179" s="27">
        <f t="shared" si="24"/>
        <v>0</v>
      </c>
      <c r="J179" s="78">
        <f t="shared" si="28"/>
        <v>0</v>
      </c>
      <c r="K179" s="79">
        <f t="shared" si="26"/>
        <v>0</v>
      </c>
      <c r="L179" s="80">
        <f t="shared" si="27"/>
        <v>0</v>
      </c>
    </row>
    <row r="180" spans="1:12" x14ac:dyDescent="0.25">
      <c r="A180" s="24">
        <v>54</v>
      </c>
      <c r="B180" s="28" t="s">
        <v>169</v>
      </c>
      <c r="C180" s="36"/>
      <c r="D180" s="51"/>
      <c r="E180" s="51"/>
      <c r="F180" s="51"/>
      <c r="G180" s="51"/>
      <c r="H180" s="27">
        <f t="shared" si="24"/>
        <v>0</v>
      </c>
      <c r="J180" s="78">
        <f t="shared" si="28"/>
        <v>0</v>
      </c>
      <c r="K180" s="79">
        <f t="shared" si="26"/>
        <v>0</v>
      </c>
      <c r="L180" s="80">
        <f t="shared" si="27"/>
        <v>0</v>
      </c>
    </row>
    <row r="181" spans="1:12" x14ac:dyDescent="0.25">
      <c r="A181" s="24">
        <v>55</v>
      </c>
      <c r="B181" s="28" t="s">
        <v>158</v>
      </c>
      <c r="C181" s="36"/>
      <c r="D181" s="51"/>
      <c r="E181" s="51"/>
      <c r="F181" s="51"/>
      <c r="G181" s="51"/>
      <c r="H181" s="27">
        <f t="shared" si="24"/>
        <v>0</v>
      </c>
      <c r="J181" s="78">
        <f t="shared" si="28"/>
        <v>0</v>
      </c>
      <c r="K181" s="79">
        <f t="shared" si="26"/>
        <v>0</v>
      </c>
      <c r="L181" s="80">
        <f t="shared" si="27"/>
        <v>0</v>
      </c>
    </row>
    <row r="182" spans="1:12" x14ac:dyDescent="0.25">
      <c r="A182" s="24">
        <v>56</v>
      </c>
      <c r="B182" s="28" t="s">
        <v>170</v>
      </c>
      <c r="C182" s="36"/>
      <c r="D182" s="51"/>
      <c r="E182" s="51"/>
      <c r="F182" s="51"/>
      <c r="G182" s="51"/>
      <c r="H182" s="27">
        <f t="shared" si="24"/>
        <v>0</v>
      </c>
      <c r="J182" s="78">
        <f t="shared" si="28"/>
        <v>0</v>
      </c>
      <c r="K182" s="79">
        <f t="shared" si="26"/>
        <v>0</v>
      </c>
      <c r="L182" s="80">
        <f t="shared" si="27"/>
        <v>0</v>
      </c>
    </row>
    <row r="183" spans="1:12" x14ac:dyDescent="0.25">
      <c r="A183" s="24">
        <v>57</v>
      </c>
      <c r="B183" s="28" t="s">
        <v>171</v>
      </c>
      <c r="C183" s="36"/>
      <c r="D183" s="51"/>
      <c r="E183" s="51"/>
      <c r="F183" s="51"/>
      <c r="G183" s="51"/>
      <c r="H183" s="27">
        <f t="shared" si="24"/>
        <v>0</v>
      </c>
      <c r="J183" s="78">
        <f t="shared" si="28"/>
        <v>0</v>
      </c>
      <c r="K183" s="79">
        <f t="shared" si="26"/>
        <v>0</v>
      </c>
      <c r="L183" s="80">
        <f t="shared" si="27"/>
        <v>0</v>
      </c>
    </row>
    <row r="184" spans="1:12" x14ac:dyDescent="0.25">
      <c r="A184" s="24">
        <v>58</v>
      </c>
      <c r="B184" s="28" t="s">
        <v>172</v>
      </c>
      <c r="C184" s="36"/>
      <c r="D184" s="51"/>
      <c r="E184" s="51"/>
      <c r="F184" s="51"/>
      <c r="G184" s="51"/>
      <c r="H184" s="27">
        <f t="shared" si="24"/>
        <v>0</v>
      </c>
      <c r="J184" s="78">
        <f t="shared" si="28"/>
        <v>0</v>
      </c>
      <c r="K184" s="79">
        <f t="shared" si="26"/>
        <v>0</v>
      </c>
      <c r="L184" s="80">
        <f t="shared" si="27"/>
        <v>0</v>
      </c>
    </row>
    <row r="185" spans="1:12" x14ac:dyDescent="0.25">
      <c r="A185" s="24">
        <v>59</v>
      </c>
      <c r="B185" s="28" t="s">
        <v>173</v>
      </c>
      <c r="C185" s="36"/>
      <c r="D185" s="51"/>
      <c r="E185" s="51"/>
      <c r="F185" s="51"/>
      <c r="G185" s="51"/>
      <c r="H185" s="27">
        <f t="shared" si="24"/>
        <v>0</v>
      </c>
      <c r="J185" s="78">
        <f t="shared" si="28"/>
        <v>0</v>
      </c>
      <c r="K185" s="79">
        <f t="shared" si="26"/>
        <v>0</v>
      </c>
      <c r="L185" s="80">
        <f t="shared" si="27"/>
        <v>0</v>
      </c>
    </row>
    <row r="186" spans="1:12" x14ac:dyDescent="0.25">
      <c r="A186" s="24">
        <v>60</v>
      </c>
      <c r="B186" s="28" t="s">
        <v>162</v>
      </c>
      <c r="C186" s="36"/>
      <c r="D186" s="51"/>
      <c r="E186" s="51"/>
      <c r="F186" s="51"/>
      <c r="G186" s="51"/>
      <c r="H186" s="27">
        <f t="shared" si="24"/>
        <v>0</v>
      </c>
      <c r="J186" s="78">
        <f t="shared" si="28"/>
        <v>0</v>
      </c>
      <c r="K186" s="79">
        <f t="shared" si="26"/>
        <v>0</v>
      </c>
      <c r="L186" s="80">
        <f t="shared" si="27"/>
        <v>0</v>
      </c>
    </row>
    <row r="187" spans="1:12" x14ac:dyDescent="0.25">
      <c r="A187" s="24">
        <v>61</v>
      </c>
      <c r="B187" s="29" t="s">
        <v>174</v>
      </c>
      <c r="C187" s="36"/>
      <c r="D187" s="51"/>
      <c r="E187" s="51"/>
      <c r="F187" s="51"/>
      <c r="G187" s="51">
        <f>[1]FINISHING!$C$180</f>
        <v>314435122.60932451</v>
      </c>
      <c r="H187" s="27">
        <f t="shared" si="24"/>
        <v>314435122.60932451</v>
      </c>
      <c r="J187" s="78">
        <f t="shared" si="28"/>
        <v>314435122.60932451</v>
      </c>
      <c r="K187" s="79">
        <f t="shared" si="26"/>
        <v>47165268.391398676</v>
      </c>
      <c r="L187" s="80">
        <f t="shared" si="27"/>
        <v>267269854.21792585</v>
      </c>
    </row>
    <row r="188" spans="1:12" x14ac:dyDescent="0.25">
      <c r="A188" s="24">
        <v>62</v>
      </c>
      <c r="B188" s="29" t="s">
        <v>175</v>
      </c>
      <c r="C188" s="36"/>
      <c r="D188" s="51"/>
      <c r="E188" s="51"/>
      <c r="F188" s="51"/>
      <c r="G188" s="51"/>
      <c r="H188" s="27">
        <f t="shared" si="24"/>
        <v>0</v>
      </c>
      <c r="J188" s="78">
        <f t="shared" si="28"/>
        <v>0</v>
      </c>
      <c r="K188" s="79">
        <f t="shared" si="26"/>
        <v>0</v>
      </c>
      <c r="L188" s="80">
        <f t="shared" si="27"/>
        <v>0</v>
      </c>
    </row>
    <row r="189" spans="1:12" x14ac:dyDescent="0.25">
      <c r="A189" s="24">
        <v>63</v>
      </c>
      <c r="B189" s="29" t="s">
        <v>176</v>
      </c>
      <c r="C189" s="36"/>
      <c r="D189" s="51"/>
      <c r="E189" s="51"/>
      <c r="F189" s="51"/>
      <c r="G189" s="51">
        <f>[1]FINISHING!$C$182</f>
        <v>88190241.149779171</v>
      </c>
      <c r="H189" s="27">
        <f t="shared" si="24"/>
        <v>88190241.149779171</v>
      </c>
      <c r="J189" s="78">
        <f t="shared" si="28"/>
        <v>88190241.149779171</v>
      </c>
      <c r="K189" s="79">
        <f t="shared" si="26"/>
        <v>13228536.172466876</v>
      </c>
      <c r="L189" s="80">
        <f t="shared" si="27"/>
        <v>74961704.977312297</v>
      </c>
    </row>
    <row r="190" spans="1:12" x14ac:dyDescent="0.25">
      <c r="A190" s="24">
        <v>64</v>
      </c>
      <c r="B190" s="29" t="s">
        <v>177</v>
      </c>
      <c r="C190" s="36"/>
      <c r="D190" s="51"/>
      <c r="E190" s="51"/>
      <c r="F190" s="51"/>
      <c r="G190" s="51">
        <f>[1]FINISHING!$C$183</f>
        <v>28926181.976190478</v>
      </c>
      <c r="H190" s="27">
        <f t="shared" si="24"/>
        <v>28926181.976190478</v>
      </c>
      <c r="J190" s="78">
        <f t="shared" si="28"/>
        <v>28926181.976190478</v>
      </c>
      <c r="K190" s="79">
        <f t="shared" si="26"/>
        <v>4338927.2964285715</v>
      </c>
      <c r="L190" s="80">
        <f t="shared" si="27"/>
        <v>24587254.679761905</v>
      </c>
    </row>
    <row r="191" spans="1:12" x14ac:dyDescent="0.25">
      <c r="A191" s="24">
        <v>65</v>
      </c>
      <c r="B191" s="29" t="s">
        <v>178</v>
      </c>
      <c r="C191" s="36"/>
      <c r="D191" s="51"/>
      <c r="E191" s="51"/>
      <c r="F191" s="51"/>
      <c r="G191" s="51"/>
      <c r="H191" s="27">
        <f t="shared" si="24"/>
        <v>0</v>
      </c>
      <c r="J191" s="78">
        <f t="shared" si="28"/>
        <v>0</v>
      </c>
      <c r="K191" s="79">
        <f t="shared" si="26"/>
        <v>0</v>
      </c>
      <c r="L191" s="80">
        <f t="shared" si="27"/>
        <v>0</v>
      </c>
    </row>
    <row r="192" spans="1:12" x14ac:dyDescent="0.25">
      <c r="A192" s="24">
        <v>66</v>
      </c>
      <c r="B192" s="29" t="s">
        <v>179</v>
      </c>
      <c r="C192" s="36"/>
      <c r="D192" s="51"/>
      <c r="E192" s="51"/>
      <c r="F192" s="51"/>
      <c r="G192" s="51">
        <f>[1]FINISHING!$C$185</f>
        <v>329024</v>
      </c>
      <c r="H192" s="27">
        <f t="shared" ref="H192:H233" si="29">SUM(C192:G192)</f>
        <v>329024</v>
      </c>
      <c r="J192" s="78">
        <f t="shared" si="28"/>
        <v>329024</v>
      </c>
      <c r="K192" s="79">
        <f t="shared" ref="K192:K234" si="30">J192*$K$4</f>
        <v>49353.599999999999</v>
      </c>
      <c r="L192" s="80">
        <f t="shared" ref="L192:L233" si="31">J192-K192</f>
        <v>279670.40000000002</v>
      </c>
    </row>
    <row r="193" spans="1:12" x14ac:dyDescent="0.25">
      <c r="A193" s="24">
        <v>67</v>
      </c>
      <c r="B193" s="29" t="s">
        <v>283</v>
      </c>
      <c r="C193" s="36"/>
      <c r="D193" s="51"/>
      <c r="E193" s="51"/>
      <c r="F193" s="51"/>
      <c r="G193" s="51"/>
      <c r="H193" s="27">
        <f t="shared" si="29"/>
        <v>0</v>
      </c>
      <c r="J193" s="78">
        <f t="shared" si="28"/>
        <v>0</v>
      </c>
      <c r="K193" s="79">
        <f t="shared" ref="K193" si="32">J193*$K$4</f>
        <v>0</v>
      </c>
      <c r="L193" s="80">
        <f t="shared" ref="L193" si="33">J193-K193</f>
        <v>0</v>
      </c>
    </row>
    <row r="194" spans="1:12" x14ac:dyDescent="0.25">
      <c r="A194" s="24">
        <v>68</v>
      </c>
      <c r="B194" s="29" t="s">
        <v>284</v>
      </c>
      <c r="C194" s="36"/>
      <c r="D194" s="51"/>
      <c r="E194" s="51"/>
      <c r="F194" s="51"/>
      <c r="G194" s="51">
        <f>[1]FINISHING!$C$187</f>
        <v>7558955.2647058833</v>
      </c>
      <c r="H194" s="27">
        <f t="shared" si="29"/>
        <v>7558955.2647058833</v>
      </c>
      <c r="J194" s="78">
        <f t="shared" ref="J194" si="34">H194</f>
        <v>7558955.2647058833</v>
      </c>
      <c r="K194" s="79">
        <f t="shared" ref="K194" si="35">J194*$K$4</f>
        <v>1133843.2897058825</v>
      </c>
      <c r="L194" s="80">
        <f t="shared" ref="L194" si="36">J194-K194</f>
        <v>6425111.9750000006</v>
      </c>
    </row>
    <row r="195" spans="1:12" x14ac:dyDescent="0.25">
      <c r="A195" s="24">
        <v>69</v>
      </c>
      <c r="B195" s="29" t="s">
        <v>268</v>
      </c>
      <c r="C195" s="36"/>
      <c r="D195" s="51"/>
      <c r="E195" s="51"/>
      <c r="F195" s="51"/>
      <c r="G195" s="51"/>
      <c r="H195" s="27">
        <f t="shared" si="29"/>
        <v>0</v>
      </c>
      <c r="J195" s="78">
        <f t="shared" ref="J195:J200" si="37">H195</f>
        <v>0</v>
      </c>
      <c r="K195" s="79">
        <f t="shared" ref="K195:K200" si="38">J195*$K$4</f>
        <v>0</v>
      </c>
      <c r="L195" s="80">
        <f t="shared" ref="L195:L200" si="39">J195-K195</f>
        <v>0</v>
      </c>
    </row>
    <row r="196" spans="1:12" x14ac:dyDescent="0.25">
      <c r="A196" s="24">
        <v>70</v>
      </c>
      <c r="B196" s="29" t="s">
        <v>270</v>
      </c>
      <c r="C196" s="36"/>
      <c r="D196" s="51"/>
      <c r="E196" s="51"/>
      <c r="F196" s="51"/>
      <c r="G196" s="51"/>
      <c r="H196" s="27">
        <f t="shared" si="29"/>
        <v>0</v>
      </c>
      <c r="J196" s="78">
        <f t="shared" si="37"/>
        <v>0</v>
      </c>
      <c r="K196" s="79">
        <f t="shared" si="38"/>
        <v>0</v>
      </c>
      <c r="L196" s="80">
        <f t="shared" si="39"/>
        <v>0</v>
      </c>
    </row>
    <row r="197" spans="1:12" x14ac:dyDescent="0.25">
      <c r="A197" s="24">
        <v>71</v>
      </c>
      <c r="B197" s="29" t="s">
        <v>269</v>
      </c>
      <c r="C197" s="36"/>
      <c r="D197" s="51"/>
      <c r="E197" s="51"/>
      <c r="F197" s="51"/>
      <c r="G197" s="51"/>
      <c r="H197" s="27">
        <f t="shared" si="29"/>
        <v>0</v>
      </c>
      <c r="J197" s="78">
        <f t="shared" ref="J197" si="40">H197</f>
        <v>0</v>
      </c>
      <c r="K197" s="79">
        <f t="shared" ref="K197" si="41">J197*$K$4</f>
        <v>0</v>
      </c>
      <c r="L197" s="80">
        <f t="shared" ref="L197" si="42">J197-K197</f>
        <v>0</v>
      </c>
    </row>
    <row r="198" spans="1:12" x14ac:dyDescent="0.25">
      <c r="A198" s="24">
        <v>72</v>
      </c>
      <c r="B198" s="29" t="s">
        <v>271</v>
      </c>
      <c r="C198" s="36"/>
      <c r="D198" s="51"/>
      <c r="E198" s="51"/>
      <c r="F198" s="51"/>
      <c r="G198" s="51"/>
      <c r="H198" s="27">
        <f t="shared" si="29"/>
        <v>0</v>
      </c>
      <c r="J198" s="78">
        <f t="shared" si="37"/>
        <v>0</v>
      </c>
      <c r="K198" s="79">
        <f t="shared" si="38"/>
        <v>0</v>
      </c>
      <c r="L198" s="80">
        <f t="shared" si="39"/>
        <v>0</v>
      </c>
    </row>
    <row r="199" spans="1:12" ht="15.75" x14ac:dyDescent="0.25">
      <c r="A199" s="24">
        <v>73</v>
      </c>
      <c r="B199" s="30" t="s">
        <v>180</v>
      </c>
      <c r="C199" s="36"/>
      <c r="D199" s="51"/>
      <c r="E199" s="51"/>
      <c r="F199" s="51"/>
      <c r="G199" s="51"/>
      <c r="H199" s="27">
        <f t="shared" si="29"/>
        <v>0</v>
      </c>
      <c r="J199" s="78">
        <f t="shared" si="37"/>
        <v>0</v>
      </c>
      <c r="K199" s="79">
        <f t="shared" si="38"/>
        <v>0</v>
      </c>
      <c r="L199" s="80">
        <f t="shared" si="39"/>
        <v>0</v>
      </c>
    </row>
    <row r="200" spans="1:12" ht="15.75" x14ac:dyDescent="0.25">
      <c r="A200" s="24">
        <v>74</v>
      </c>
      <c r="B200" s="30" t="s">
        <v>181</v>
      </c>
      <c r="C200" s="36"/>
      <c r="D200" s="51"/>
      <c r="E200" s="51"/>
      <c r="F200" s="51"/>
      <c r="G200" s="51"/>
      <c r="H200" s="27">
        <f t="shared" si="29"/>
        <v>0</v>
      </c>
      <c r="J200" s="78">
        <f t="shared" si="37"/>
        <v>0</v>
      </c>
      <c r="K200" s="79">
        <f t="shared" si="38"/>
        <v>0</v>
      </c>
      <c r="L200" s="80">
        <f t="shared" si="39"/>
        <v>0</v>
      </c>
    </row>
    <row r="201" spans="1:12" ht="15.75" x14ac:dyDescent="0.25">
      <c r="A201" s="24">
        <v>75</v>
      </c>
      <c r="B201" s="30" t="s">
        <v>182</v>
      </c>
      <c r="C201" s="36"/>
      <c r="D201" s="51"/>
      <c r="E201" s="51"/>
      <c r="F201" s="51"/>
      <c r="G201" s="51"/>
      <c r="H201" s="27">
        <f t="shared" si="29"/>
        <v>0</v>
      </c>
      <c r="J201" s="78">
        <f t="shared" ref="J201:J233" si="43">H201</f>
        <v>0</v>
      </c>
      <c r="K201" s="79">
        <f t="shared" si="30"/>
        <v>0</v>
      </c>
      <c r="L201" s="80">
        <f t="shared" si="31"/>
        <v>0</v>
      </c>
    </row>
    <row r="202" spans="1:12" ht="15.75" x14ac:dyDescent="0.25">
      <c r="A202" s="24">
        <v>76</v>
      </c>
      <c r="B202" s="30" t="s">
        <v>183</v>
      </c>
      <c r="C202" s="36"/>
      <c r="D202" s="51"/>
      <c r="E202" s="51"/>
      <c r="F202" s="51"/>
      <c r="G202" s="51"/>
      <c r="H202" s="27">
        <f t="shared" si="29"/>
        <v>0</v>
      </c>
      <c r="J202" s="78">
        <f t="shared" si="43"/>
        <v>0</v>
      </c>
      <c r="K202" s="79">
        <f t="shared" si="30"/>
        <v>0</v>
      </c>
      <c r="L202" s="80">
        <f t="shared" si="31"/>
        <v>0</v>
      </c>
    </row>
    <row r="203" spans="1:12" ht="15.75" x14ac:dyDescent="0.25">
      <c r="A203" s="24">
        <v>77</v>
      </c>
      <c r="B203" s="30" t="s">
        <v>184</v>
      </c>
      <c r="C203" s="36"/>
      <c r="D203" s="51"/>
      <c r="E203" s="51"/>
      <c r="F203" s="51"/>
      <c r="G203" s="51"/>
      <c r="H203" s="27">
        <f t="shared" si="29"/>
        <v>0</v>
      </c>
      <c r="J203" s="78">
        <f t="shared" si="43"/>
        <v>0</v>
      </c>
      <c r="K203" s="79">
        <f t="shared" si="30"/>
        <v>0</v>
      </c>
      <c r="L203" s="80">
        <f t="shared" si="31"/>
        <v>0</v>
      </c>
    </row>
    <row r="204" spans="1:12" ht="15.75" x14ac:dyDescent="0.25">
      <c r="A204" s="24">
        <v>78</v>
      </c>
      <c r="B204" s="30" t="s">
        <v>185</v>
      </c>
      <c r="C204" s="36"/>
      <c r="D204" s="51"/>
      <c r="E204" s="51"/>
      <c r="F204" s="51"/>
      <c r="G204" s="51"/>
      <c r="H204" s="27">
        <f t="shared" si="29"/>
        <v>0</v>
      </c>
      <c r="J204" s="78">
        <f t="shared" si="43"/>
        <v>0</v>
      </c>
      <c r="K204" s="79">
        <f t="shared" si="30"/>
        <v>0</v>
      </c>
      <c r="L204" s="80">
        <f t="shared" si="31"/>
        <v>0</v>
      </c>
    </row>
    <row r="205" spans="1:12" ht="15.75" x14ac:dyDescent="0.25">
      <c r="A205" s="24">
        <v>79</v>
      </c>
      <c r="B205" s="30" t="s">
        <v>186</v>
      </c>
      <c r="C205" s="36"/>
      <c r="D205" s="51"/>
      <c r="E205" s="51"/>
      <c r="F205" s="51"/>
      <c r="G205" s="51">
        <f>[1]FINISHING!$C$199</f>
        <v>81953381.499999985</v>
      </c>
      <c r="H205" s="27">
        <f t="shared" si="29"/>
        <v>81953381.499999985</v>
      </c>
      <c r="J205" s="78">
        <f t="shared" si="43"/>
        <v>81953381.499999985</v>
      </c>
      <c r="K205" s="79">
        <f t="shared" si="30"/>
        <v>12293007.224999998</v>
      </c>
      <c r="L205" s="80">
        <f t="shared" si="31"/>
        <v>69660374.274999991</v>
      </c>
    </row>
    <row r="206" spans="1:12" ht="15.75" x14ac:dyDescent="0.25">
      <c r="A206" s="24">
        <v>80</v>
      </c>
      <c r="B206" s="30" t="s">
        <v>61</v>
      </c>
      <c r="C206" s="36"/>
      <c r="D206" s="51"/>
      <c r="E206" s="51"/>
      <c r="F206" s="51"/>
      <c r="G206" s="51">
        <f>[1]FINISHING!$C$200</f>
        <v>52551147.849999987</v>
      </c>
      <c r="H206" s="27">
        <f t="shared" si="29"/>
        <v>52551147.849999987</v>
      </c>
      <c r="J206" s="78">
        <f t="shared" si="43"/>
        <v>52551147.849999987</v>
      </c>
      <c r="K206" s="79">
        <f t="shared" si="30"/>
        <v>7882672.1774999974</v>
      </c>
      <c r="L206" s="80">
        <f t="shared" si="31"/>
        <v>44668475.672499992</v>
      </c>
    </row>
    <row r="207" spans="1:12" ht="15.75" x14ac:dyDescent="0.25">
      <c r="A207" s="24">
        <v>81</v>
      </c>
      <c r="B207" s="30" t="s">
        <v>187</v>
      </c>
      <c r="C207" s="36"/>
      <c r="D207" s="51"/>
      <c r="E207" s="51"/>
      <c r="F207" s="51"/>
      <c r="G207" s="51">
        <f>[1]FINISHING!$C$201</f>
        <v>7099677.6000000015</v>
      </c>
      <c r="H207" s="27">
        <f t="shared" si="29"/>
        <v>7099677.6000000015</v>
      </c>
      <c r="J207" s="78">
        <f t="shared" si="43"/>
        <v>7099677.6000000015</v>
      </c>
      <c r="K207" s="79">
        <f t="shared" si="30"/>
        <v>1064951.6400000001</v>
      </c>
      <c r="L207" s="80">
        <f t="shared" si="31"/>
        <v>6034725.9600000009</v>
      </c>
    </row>
    <row r="208" spans="1:12" ht="15.75" x14ac:dyDescent="0.25">
      <c r="A208" s="24">
        <v>82</v>
      </c>
      <c r="B208" s="30" t="s">
        <v>188</v>
      </c>
      <c r="C208" s="36"/>
      <c r="D208" s="51"/>
      <c r="E208" s="51"/>
      <c r="F208" s="51"/>
      <c r="G208" s="51"/>
      <c r="H208" s="27">
        <f t="shared" si="29"/>
        <v>0</v>
      </c>
      <c r="J208" s="78">
        <f t="shared" si="43"/>
        <v>0</v>
      </c>
      <c r="K208" s="79">
        <f t="shared" si="30"/>
        <v>0</v>
      </c>
      <c r="L208" s="80">
        <f t="shared" si="31"/>
        <v>0</v>
      </c>
    </row>
    <row r="209" spans="1:12" ht="15.75" x14ac:dyDescent="0.25">
      <c r="A209" s="24">
        <v>83</v>
      </c>
      <c r="B209" s="30" t="s">
        <v>189</v>
      </c>
      <c r="C209" s="36"/>
      <c r="D209" s="51"/>
      <c r="E209" s="51"/>
      <c r="F209" s="51"/>
      <c r="G209" s="51"/>
      <c r="H209" s="27">
        <f t="shared" si="29"/>
        <v>0</v>
      </c>
      <c r="J209" s="78">
        <f t="shared" si="43"/>
        <v>0</v>
      </c>
      <c r="K209" s="79">
        <f t="shared" si="30"/>
        <v>0</v>
      </c>
      <c r="L209" s="80">
        <f t="shared" si="31"/>
        <v>0</v>
      </c>
    </row>
    <row r="210" spans="1:12" ht="15.75" x14ac:dyDescent="0.25">
      <c r="A210" s="24">
        <v>84</v>
      </c>
      <c r="B210" s="30" t="s">
        <v>90</v>
      </c>
      <c r="C210" s="36"/>
      <c r="D210" s="51"/>
      <c r="E210" s="51"/>
      <c r="F210" s="51"/>
      <c r="G210" s="51">
        <f>[1]FINISHING!$C$204</f>
        <v>24006274.699999984</v>
      </c>
      <c r="H210" s="27">
        <f t="shared" si="29"/>
        <v>24006274.699999984</v>
      </c>
      <c r="J210" s="78">
        <f t="shared" si="43"/>
        <v>24006274.699999984</v>
      </c>
      <c r="K210" s="79">
        <f t="shared" si="30"/>
        <v>3600941.2049999977</v>
      </c>
      <c r="L210" s="80">
        <f t="shared" si="31"/>
        <v>20405333.494999986</v>
      </c>
    </row>
    <row r="211" spans="1:12" ht="15.75" x14ac:dyDescent="0.25">
      <c r="A211" s="24">
        <v>85</v>
      </c>
      <c r="B211" s="30" t="s">
        <v>190</v>
      </c>
      <c r="C211" s="36"/>
      <c r="D211" s="51"/>
      <c r="E211" s="51"/>
      <c r="F211" s="51"/>
      <c r="G211" s="51">
        <f>[1]FINISHING!$C$205</f>
        <v>51830363.349999987</v>
      </c>
      <c r="H211" s="27">
        <f t="shared" si="29"/>
        <v>51830363.349999987</v>
      </c>
      <c r="J211" s="78">
        <f t="shared" si="43"/>
        <v>51830363.349999987</v>
      </c>
      <c r="K211" s="79">
        <f t="shared" si="30"/>
        <v>7774554.5024999976</v>
      </c>
      <c r="L211" s="80">
        <f t="shared" si="31"/>
        <v>44055808.847499989</v>
      </c>
    </row>
    <row r="212" spans="1:12" x14ac:dyDescent="0.25">
      <c r="A212" s="24">
        <v>86</v>
      </c>
      <c r="B212" s="28" t="s">
        <v>70</v>
      </c>
      <c r="C212" s="36"/>
      <c r="D212" s="51"/>
      <c r="E212" s="51"/>
      <c r="F212" s="51"/>
      <c r="G212" s="51"/>
      <c r="H212" s="27">
        <f t="shared" si="29"/>
        <v>0</v>
      </c>
      <c r="J212" s="78">
        <f t="shared" si="43"/>
        <v>0</v>
      </c>
      <c r="K212" s="79">
        <f t="shared" si="30"/>
        <v>0</v>
      </c>
      <c r="L212" s="80">
        <f t="shared" si="31"/>
        <v>0</v>
      </c>
    </row>
    <row r="213" spans="1:12" x14ac:dyDescent="0.25">
      <c r="A213" s="24">
        <v>87</v>
      </c>
      <c r="B213" s="28" t="s">
        <v>191</v>
      </c>
      <c r="C213" s="36"/>
      <c r="D213" s="51"/>
      <c r="E213" s="51"/>
      <c r="F213" s="51"/>
      <c r="G213" s="51"/>
      <c r="H213" s="27">
        <f t="shared" si="29"/>
        <v>0</v>
      </c>
      <c r="J213" s="78">
        <f t="shared" si="43"/>
        <v>0</v>
      </c>
      <c r="K213" s="79">
        <f t="shared" si="30"/>
        <v>0</v>
      </c>
      <c r="L213" s="80">
        <f t="shared" si="31"/>
        <v>0</v>
      </c>
    </row>
    <row r="214" spans="1:12" x14ac:dyDescent="0.25">
      <c r="A214" s="24">
        <v>88</v>
      </c>
      <c r="B214" s="28" t="s">
        <v>192</v>
      </c>
      <c r="C214" s="36"/>
      <c r="D214" s="51"/>
      <c r="E214" s="51"/>
      <c r="F214" s="51"/>
      <c r="G214" s="51"/>
      <c r="H214" s="27">
        <f t="shared" si="29"/>
        <v>0</v>
      </c>
      <c r="J214" s="78">
        <f t="shared" si="43"/>
        <v>0</v>
      </c>
      <c r="K214" s="79">
        <f t="shared" si="30"/>
        <v>0</v>
      </c>
      <c r="L214" s="80">
        <f t="shared" si="31"/>
        <v>0</v>
      </c>
    </row>
    <row r="215" spans="1:12" x14ac:dyDescent="0.25">
      <c r="A215" s="24">
        <v>89</v>
      </c>
      <c r="B215" s="28" t="s">
        <v>84</v>
      </c>
      <c r="C215" s="36"/>
      <c r="D215" s="51"/>
      <c r="E215" s="51"/>
      <c r="F215" s="51"/>
      <c r="G215" s="51"/>
      <c r="H215" s="27">
        <f t="shared" si="29"/>
        <v>0</v>
      </c>
      <c r="J215" s="78">
        <f t="shared" si="43"/>
        <v>0</v>
      </c>
      <c r="K215" s="79">
        <f t="shared" si="30"/>
        <v>0</v>
      </c>
      <c r="L215" s="80">
        <f t="shared" si="31"/>
        <v>0</v>
      </c>
    </row>
    <row r="216" spans="1:12" x14ac:dyDescent="0.25">
      <c r="A216" s="24">
        <v>90</v>
      </c>
      <c r="B216" s="31" t="s">
        <v>193</v>
      </c>
      <c r="C216" s="36"/>
      <c r="D216" s="51"/>
      <c r="E216" s="51"/>
      <c r="F216" s="51"/>
      <c r="G216" s="51"/>
      <c r="H216" s="27">
        <f t="shared" si="29"/>
        <v>0</v>
      </c>
      <c r="J216" s="78">
        <f t="shared" si="43"/>
        <v>0</v>
      </c>
      <c r="K216" s="79">
        <f t="shared" si="30"/>
        <v>0</v>
      </c>
      <c r="L216" s="80">
        <f t="shared" si="31"/>
        <v>0</v>
      </c>
    </row>
    <row r="217" spans="1:12" x14ac:dyDescent="0.25">
      <c r="A217" s="24">
        <v>91</v>
      </c>
      <c r="B217" s="28" t="s">
        <v>112</v>
      </c>
      <c r="C217" s="36"/>
      <c r="D217" s="51"/>
      <c r="E217" s="51"/>
      <c r="F217" s="51"/>
      <c r="G217" s="51"/>
      <c r="H217" s="27">
        <f t="shared" si="29"/>
        <v>0</v>
      </c>
      <c r="J217" s="78">
        <f t="shared" si="43"/>
        <v>0</v>
      </c>
      <c r="K217" s="79">
        <f t="shared" si="30"/>
        <v>0</v>
      </c>
      <c r="L217" s="80">
        <f t="shared" si="31"/>
        <v>0</v>
      </c>
    </row>
    <row r="218" spans="1:12" x14ac:dyDescent="0.25">
      <c r="A218" s="24">
        <v>92</v>
      </c>
      <c r="B218" s="28" t="s">
        <v>54</v>
      </c>
      <c r="C218" s="36"/>
      <c r="D218" s="51"/>
      <c r="E218" s="51"/>
      <c r="F218" s="51"/>
      <c r="G218" s="51"/>
      <c r="H218" s="27">
        <f t="shared" si="29"/>
        <v>0</v>
      </c>
      <c r="J218" s="78">
        <f t="shared" si="43"/>
        <v>0</v>
      </c>
      <c r="K218" s="79">
        <f t="shared" si="30"/>
        <v>0</v>
      </c>
      <c r="L218" s="80">
        <f t="shared" si="31"/>
        <v>0</v>
      </c>
    </row>
    <row r="219" spans="1:12" x14ac:dyDescent="0.25">
      <c r="A219" s="24">
        <v>93</v>
      </c>
      <c r="B219" s="28" t="s">
        <v>36</v>
      </c>
      <c r="C219" s="36"/>
      <c r="D219" s="51"/>
      <c r="E219" s="51"/>
      <c r="F219" s="51"/>
      <c r="G219" s="51"/>
      <c r="H219" s="27">
        <f t="shared" si="29"/>
        <v>0</v>
      </c>
      <c r="J219" s="78">
        <f t="shared" si="43"/>
        <v>0</v>
      </c>
      <c r="K219" s="79">
        <f t="shared" si="30"/>
        <v>0</v>
      </c>
      <c r="L219" s="80">
        <f t="shared" si="31"/>
        <v>0</v>
      </c>
    </row>
    <row r="220" spans="1:12" x14ac:dyDescent="0.25">
      <c r="A220" s="24">
        <v>94</v>
      </c>
      <c r="B220" s="28" t="s">
        <v>23</v>
      </c>
      <c r="C220" s="36"/>
      <c r="D220" s="51"/>
      <c r="E220" s="51"/>
      <c r="F220" s="51"/>
      <c r="G220" s="51"/>
      <c r="H220" s="27">
        <f t="shared" si="29"/>
        <v>0</v>
      </c>
      <c r="J220" s="78">
        <f t="shared" si="43"/>
        <v>0</v>
      </c>
      <c r="K220" s="79">
        <f t="shared" si="30"/>
        <v>0</v>
      </c>
      <c r="L220" s="80">
        <f t="shared" si="31"/>
        <v>0</v>
      </c>
    </row>
    <row r="221" spans="1:12" x14ac:dyDescent="0.25">
      <c r="A221" s="24">
        <v>95</v>
      </c>
      <c r="B221" s="28" t="s">
        <v>65</v>
      </c>
      <c r="C221" s="36"/>
      <c r="D221" s="51"/>
      <c r="E221" s="51"/>
      <c r="F221" s="51"/>
      <c r="G221" s="51"/>
      <c r="H221" s="27">
        <f t="shared" si="29"/>
        <v>0</v>
      </c>
      <c r="J221" s="78">
        <f t="shared" si="43"/>
        <v>0</v>
      </c>
      <c r="K221" s="79">
        <f t="shared" si="30"/>
        <v>0</v>
      </c>
      <c r="L221" s="80">
        <f t="shared" si="31"/>
        <v>0</v>
      </c>
    </row>
    <row r="222" spans="1:12" x14ac:dyDescent="0.25">
      <c r="A222" s="24">
        <v>96</v>
      </c>
      <c r="B222" s="28" t="s">
        <v>10</v>
      </c>
      <c r="C222" s="36"/>
      <c r="D222" s="51"/>
      <c r="E222" s="51"/>
      <c r="F222" s="51"/>
      <c r="G222" s="51"/>
      <c r="H222" s="27">
        <f t="shared" si="29"/>
        <v>0</v>
      </c>
      <c r="J222" s="78">
        <f t="shared" si="43"/>
        <v>0</v>
      </c>
      <c r="K222" s="79">
        <f t="shared" si="30"/>
        <v>0</v>
      </c>
      <c r="L222" s="80">
        <f t="shared" si="31"/>
        <v>0</v>
      </c>
    </row>
    <row r="223" spans="1:12" x14ac:dyDescent="0.25">
      <c r="A223" s="24">
        <v>97</v>
      </c>
      <c r="B223" s="28" t="s">
        <v>27</v>
      </c>
      <c r="C223" s="36"/>
      <c r="D223" s="51"/>
      <c r="E223" s="51"/>
      <c r="F223" s="51"/>
      <c r="G223" s="51"/>
      <c r="H223" s="27">
        <f t="shared" si="29"/>
        <v>0</v>
      </c>
      <c r="J223" s="78">
        <f t="shared" si="43"/>
        <v>0</v>
      </c>
      <c r="K223" s="79">
        <f t="shared" si="30"/>
        <v>0</v>
      </c>
      <c r="L223" s="80">
        <f t="shared" si="31"/>
        <v>0</v>
      </c>
    </row>
    <row r="224" spans="1:12" x14ac:dyDescent="0.25">
      <c r="A224" s="24">
        <v>98</v>
      </c>
      <c r="B224" s="28" t="s">
        <v>194</v>
      </c>
      <c r="C224" s="36"/>
      <c r="D224" s="51"/>
      <c r="E224" s="51"/>
      <c r="F224" s="51"/>
      <c r="G224" s="51"/>
      <c r="H224" s="27">
        <f t="shared" si="29"/>
        <v>0</v>
      </c>
      <c r="J224" s="78">
        <f t="shared" si="43"/>
        <v>0</v>
      </c>
      <c r="K224" s="79">
        <f t="shared" si="30"/>
        <v>0</v>
      </c>
      <c r="L224" s="80">
        <f t="shared" si="31"/>
        <v>0</v>
      </c>
    </row>
    <row r="225" spans="1:12" x14ac:dyDescent="0.25">
      <c r="A225" s="24">
        <v>99</v>
      </c>
      <c r="B225" s="28" t="s">
        <v>189</v>
      </c>
      <c r="C225" s="36"/>
      <c r="D225" s="51"/>
      <c r="E225" s="51"/>
      <c r="F225" s="51"/>
      <c r="G225" s="51"/>
      <c r="H225" s="27">
        <f t="shared" si="29"/>
        <v>0</v>
      </c>
      <c r="J225" s="78">
        <f t="shared" si="43"/>
        <v>0</v>
      </c>
      <c r="K225" s="79">
        <f t="shared" si="30"/>
        <v>0</v>
      </c>
      <c r="L225" s="80">
        <f t="shared" si="31"/>
        <v>0</v>
      </c>
    </row>
    <row r="226" spans="1:12" x14ac:dyDescent="0.25">
      <c r="A226" s="24">
        <v>100</v>
      </c>
      <c r="B226" s="28" t="s">
        <v>195</v>
      </c>
      <c r="C226" s="36"/>
      <c r="D226" s="51"/>
      <c r="E226" s="51"/>
      <c r="F226" s="51"/>
      <c r="G226" s="51"/>
      <c r="H226" s="27">
        <f t="shared" si="29"/>
        <v>0</v>
      </c>
      <c r="J226" s="78">
        <f t="shared" si="43"/>
        <v>0</v>
      </c>
      <c r="K226" s="79">
        <f t="shared" si="30"/>
        <v>0</v>
      </c>
      <c r="L226" s="80">
        <f t="shared" si="31"/>
        <v>0</v>
      </c>
    </row>
    <row r="227" spans="1:12" x14ac:dyDescent="0.25">
      <c r="A227" s="24">
        <v>101</v>
      </c>
      <c r="B227" s="28" t="s">
        <v>196</v>
      </c>
      <c r="C227" s="36"/>
      <c r="D227" s="51"/>
      <c r="E227" s="51"/>
      <c r="F227" s="51"/>
      <c r="G227" s="51"/>
      <c r="H227" s="27">
        <f t="shared" si="29"/>
        <v>0</v>
      </c>
      <c r="J227" s="78">
        <f t="shared" si="43"/>
        <v>0</v>
      </c>
      <c r="K227" s="79">
        <f t="shared" si="30"/>
        <v>0</v>
      </c>
      <c r="L227" s="80">
        <f t="shared" si="31"/>
        <v>0</v>
      </c>
    </row>
    <row r="228" spans="1:12" ht="27.75" customHeight="1" x14ac:dyDescent="0.25">
      <c r="A228" s="24">
        <v>102</v>
      </c>
      <c r="B228" s="28" t="s">
        <v>242</v>
      </c>
      <c r="C228" s="36"/>
      <c r="D228" s="51"/>
      <c r="E228" s="51"/>
      <c r="F228" s="51"/>
      <c r="G228" s="51"/>
      <c r="H228" s="27">
        <f t="shared" si="29"/>
        <v>0</v>
      </c>
      <c r="J228" s="78">
        <f t="shared" si="43"/>
        <v>0</v>
      </c>
      <c r="K228" s="79">
        <f t="shared" si="30"/>
        <v>0</v>
      </c>
      <c r="L228" s="80">
        <f t="shared" si="31"/>
        <v>0</v>
      </c>
    </row>
    <row r="229" spans="1:12" x14ac:dyDescent="0.25">
      <c r="A229" s="24">
        <v>103</v>
      </c>
      <c r="B229" s="28" t="s">
        <v>197</v>
      </c>
      <c r="C229" s="36"/>
      <c r="D229" s="51"/>
      <c r="E229" s="51"/>
      <c r="F229" s="51"/>
      <c r="G229" s="51">
        <f>[1]FINISHING!$C$223</f>
        <v>4368080</v>
      </c>
      <c r="H229" s="27">
        <f t="shared" si="29"/>
        <v>4368080</v>
      </c>
      <c r="J229" s="78">
        <f t="shared" si="43"/>
        <v>4368080</v>
      </c>
      <c r="K229" s="79">
        <f t="shared" si="30"/>
        <v>655212</v>
      </c>
      <c r="L229" s="80">
        <f t="shared" si="31"/>
        <v>3712868</v>
      </c>
    </row>
    <row r="230" spans="1:12" ht="31.5" customHeight="1" x14ac:dyDescent="0.25">
      <c r="A230" s="24">
        <v>104</v>
      </c>
      <c r="B230" s="28" t="s">
        <v>82</v>
      </c>
      <c r="C230" s="36"/>
      <c r="D230" s="51"/>
      <c r="E230" s="51"/>
      <c r="F230" s="51"/>
      <c r="G230" s="51"/>
      <c r="H230" s="27">
        <f t="shared" si="29"/>
        <v>0</v>
      </c>
      <c r="J230" s="78">
        <f t="shared" si="43"/>
        <v>0</v>
      </c>
      <c r="K230" s="79">
        <f t="shared" si="30"/>
        <v>0</v>
      </c>
      <c r="L230" s="80">
        <f t="shared" si="31"/>
        <v>0</v>
      </c>
    </row>
    <row r="231" spans="1:12" x14ac:dyDescent="0.25">
      <c r="A231" s="24">
        <v>105</v>
      </c>
      <c r="B231" s="28" t="s">
        <v>92</v>
      </c>
      <c r="C231" s="36"/>
      <c r="D231" s="51"/>
      <c r="E231" s="51"/>
      <c r="F231" s="51"/>
      <c r="G231" s="51">
        <f>[1]FINISHING!$C$225</f>
        <v>3021780</v>
      </c>
      <c r="H231" s="27">
        <f t="shared" si="29"/>
        <v>3021780</v>
      </c>
      <c r="J231" s="78">
        <f t="shared" si="43"/>
        <v>3021780</v>
      </c>
      <c r="K231" s="79">
        <f t="shared" si="30"/>
        <v>453267</v>
      </c>
      <c r="L231" s="80">
        <f t="shared" si="31"/>
        <v>2568513</v>
      </c>
    </row>
    <row r="232" spans="1:12" x14ac:dyDescent="0.25">
      <c r="A232" s="24">
        <v>106</v>
      </c>
      <c r="B232" s="28" t="s">
        <v>198</v>
      </c>
      <c r="C232" s="36"/>
      <c r="D232" s="51"/>
      <c r="E232" s="51"/>
      <c r="F232" s="51"/>
      <c r="G232" s="51"/>
      <c r="H232" s="27">
        <f t="shared" si="29"/>
        <v>0</v>
      </c>
      <c r="J232" s="78">
        <f t="shared" si="43"/>
        <v>0</v>
      </c>
      <c r="K232" s="79">
        <f t="shared" si="30"/>
        <v>0</v>
      </c>
      <c r="L232" s="80">
        <f t="shared" si="31"/>
        <v>0</v>
      </c>
    </row>
    <row r="233" spans="1:12" ht="15.75" thickBot="1" x14ac:dyDescent="0.3">
      <c r="A233" s="24">
        <v>107</v>
      </c>
      <c r="B233" s="28" t="s">
        <v>199</v>
      </c>
      <c r="C233" s="36"/>
      <c r="D233" s="51"/>
      <c r="E233" s="51"/>
      <c r="F233" s="51"/>
      <c r="G233" s="51"/>
      <c r="H233" s="27">
        <f t="shared" si="29"/>
        <v>0</v>
      </c>
      <c r="J233" s="81">
        <f t="shared" si="43"/>
        <v>0</v>
      </c>
      <c r="K233" s="82">
        <f t="shared" si="30"/>
        <v>0</v>
      </c>
      <c r="L233" s="83">
        <f t="shared" si="31"/>
        <v>0</v>
      </c>
    </row>
    <row r="234" spans="1:12" ht="16.5" thickTop="1" thickBot="1" x14ac:dyDescent="0.3">
      <c r="A234" s="342" t="s">
        <v>200</v>
      </c>
      <c r="B234" s="342"/>
      <c r="C234" s="86">
        <f t="shared" ref="C234:H234" si="44">SUM(C127:C233)</f>
        <v>0</v>
      </c>
      <c r="D234" s="87">
        <f t="shared" si="44"/>
        <v>0</v>
      </c>
      <c r="E234" s="87">
        <f t="shared" si="44"/>
        <v>0</v>
      </c>
      <c r="F234" s="87">
        <f t="shared" si="44"/>
        <v>0</v>
      </c>
      <c r="G234" s="87">
        <f t="shared" si="44"/>
        <v>697279650</v>
      </c>
      <c r="H234" s="88">
        <f t="shared" si="44"/>
        <v>697279650</v>
      </c>
      <c r="I234" s="89"/>
      <c r="J234" s="90">
        <f>SUM(J127:J233)</f>
        <v>697279650</v>
      </c>
      <c r="K234" s="91">
        <f t="shared" si="30"/>
        <v>104591947.5</v>
      </c>
      <c r="L234" s="92">
        <f>J234-K234</f>
        <v>592687702.5</v>
      </c>
    </row>
    <row r="235" spans="1:12" ht="31.5" customHeight="1" thickTop="1" thickBot="1" x14ac:dyDescent="0.3">
      <c r="C235" s="64">
        <f>C234-C274*$J$275</f>
        <v>0</v>
      </c>
      <c r="D235" s="64">
        <f t="shared" ref="D235:F235" si="45">D234-D274*$J$275</f>
        <v>0</v>
      </c>
      <c r="E235" s="64">
        <f t="shared" si="45"/>
        <v>0</v>
      </c>
      <c r="F235" s="64">
        <f t="shared" si="45"/>
        <v>0</v>
      </c>
      <c r="G235" s="64">
        <f>G234-G274*$J$275</f>
        <v>0</v>
      </c>
      <c r="H235" s="64">
        <f>H234-K275</f>
        <v>0</v>
      </c>
      <c r="J235" s="68"/>
      <c r="K235" s="68"/>
      <c r="L235" s="67"/>
    </row>
    <row r="236" spans="1:12" ht="17.25" thickTop="1" thickBot="1" x14ac:dyDescent="0.3">
      <c r="A236" s="101" t="s">
        <v>115</v>
      </c>
      <c r="B236" s="102" t="s">
        <v>201</v>
      </c>
      <c r="C236" s="103" t="s">
        <v>237</v>
      </c>
      <c r="D236" s="104" t="s">
        <v>236</v>
      </c>
      <c r="E236" s="104" t="s">
        <v>238</v>
      </c>
      <c r="F236" s="104" t="s">
        <v>2</v>
      </c>
      <c r="G236" s="104" t="s">
        <v>285</v>
      </c>
      <c r="H236" s="102" t="s">
        <v>3</v>
      </c>
      <c r="I236" s="105"/>
      <c r="J236" s="109" t="s">
        <v>249</v>
      </c>
      <c r="K236" s="110" t="s">
        <v>250</v>
      </c>
      <c r="L236" s="111" t="s">
        <v>247</v>
      </c>
    </row>
    <row r="237" spans="1:12" ht="25.5" customHeight="1" thickTop="1" x14ac:dyDescent="0.25">
      <c r="A237" s="32">
        <v>1</v>
      </c>
      <c r="B237" s="33" t="s">
        <v>202</v>
      </c>
      <c r="C237" s="41"/>
      <c r="D237" s="41"/>
      <c r="E237" s="41"/>
      <c r="F237" s="41"/>
      <c r="G237" s="41">
        <f>[1]FINISHING!$C$231</f>
        <v>27891186</v>
      </c>
      <c r="H237" s="26">
        <f>SUM(C237:G237)</f>
        <v>27891186</v>
      </c>
      <c r="J237" s="106">
        <f>H237</f>
        <v>27891186</v>
      </c>
      <c r="K237" s="107">
        <f>J237*$K$4</f>
        <v>4183677.9</v>
      </c>
      <c r="L237" s="108">
        <f>J237-K237</f>
        <v>23707508.100000001</v>
      </c>
    </row>
    <row r="238" spans="1:12" x14ac:dyDescent="0.25">
      <c r="A238" s="32">
        <v>2</v>
      </c>
      <c r="B238" s="33" t="s">
        <v>203</v>
      </c>
      <c r="C238" s="42"/>
      <c r="D238" s="52"/>
      <c r="E238" s="52"/>
      <c r="F238" s="52"/>
      <c r="G238" s="52">
        <f>[1]FINISHING!$C$232</f>
        <v>97619151</v>
      </c>
      <c r="H238" s="26">
        <f t="shared" ref="H238:H240" si="46">SUM(C238:G238)</f>
        <v>97619151</v>
      </c>
      <c r="J238" s="98">
        <f t="shared" ref="J238:J240" si="47">H238</f>
        <v>97619151</v>
      </c>
      <c r="K238" s="99">
        <f t="shared" ref="K238:K240" si="48">J238*$K$4</f>
        <v>14642872.65</v>
      </c>
      <c r="L238" s="100">
        <f t="shared" ref="L238:L240" si="49">J238-K238</f>
        <v>82976278.349999994</v>
      </c>
    </row>
    <row r="239" spans="1:12" x14ac:dyDescent="0.25">
      <c r="A239" s="32">
        <v>3</v>
      </c>
      <c r="B239" s="33" t="s">
        <v>204</v>
      </c>
      <c r="C239" s="42"/>
      <c r="D239" s="52"/>
      <c r="E239" s="52"/>
      <c r="F239" s="52"/>
      <c r="G239" s="52">
        <f>[1]FINISHING!$C$234</f>
        <v>13945593</v>
      </c>
      <c r="H239" s="26">
        <f t="shared" si="46"/>
        <v>13945593</v>
      </c>
      <c r="J239" s="98">
        <f t="shared" si="47"/>
        <v>13945593</v>
      </c>
      <c r="K239" s="99">
        <f t="shared" si="48"/>
        <v>2091838.95</v>
      </c>
      <c r="L239" s="100">
        <f t="shared" si="49"/>
        <v>11853754.050000001</v>
      </c>
    </row>
    <row r="240" spans="1:12" ht="15.75" thickBot="1" x14ac:dyDescent="0.3">
      <c r="A240" s="32">
        <v>4</v>
      </c>
      <c r="B240" s="33"/>
      <c r="C240" s="42">
        <f>[2]DIREKSI!C6</f>
        <v>0</v>
      </c>
      <c r="D240" s="52"/>
      <c r="E240" s="52"/>
      <c r="F240" s="52"/>
      <c r="G240" s="52"/>
      <c r="H240" s="26">
        <f t="shared" si="46"/>
        <v>0</v>
      </c>
      <c r="J240" s="112">
        <f t="shared" si="47"/>
        <v>0</v>
      </c>
      <c r="K240" s="113">
        <f t="shared" si="48"/>
        <v>0</v>
      </c>
      <c r="L240" s="114">
        <f t="shared" si="49"/>
        <v>0</v>
      </c>
    </row>
    <row r="241" spans="1:12" ht="17.25" thickTop="1" thickBot="1" x14ac:dyDescent="0.3">
      <c r="A241" s="343" t="s">
        <v>205</v>
      </c>
      <c r="B241" s="343"/>
      <c r="C241" s="115">
        <f>SUM(C237:C240)</f>
        <v>0</v>
      </c>
      <c r="D241" s="116">
        <f t="shared" ref="D241:F241" si="50">SUM(D237:D240)</f>
        <v>0</v>
      </c>
      <c r="E241" s="116">
        <f t="shared" si="50"/>
        <v>0</v>
      </c>
      <c r="F241" s="116">
        <f t="shared" si="50"/>
        <v>0</v>
      </c>
      <c r="G241" s="116">
        <f>SUM(G237:G240)</f>
        <v>139455930</v>
      </c>
      <c r="H241" s="117">
        <f>SUM(H237:H240)</f>
        <v>139455930</v>
      </c>
      <c r="I241" s="118"/>
      <c r="J241" s="119">
        <f>SUM(J237:J240)</f>
        <v>139455930</v>
      </c>
      <c r="K241" s="120">
        <f>SUM(K237:K240)</f>
        <v>20918389.5</v>
      </c>
      <c r="L241" s="121">
        <f>SUM(L237:L240)</f>
        <v>118537540.49999999</v>
      </c>
    </row>
    <row r="242" spans="1:12" ht="16.5" thickTop="1" thickBot="1" x14ac:dyDescent="0.3">
      <c r="C242" s="63">
        <f>C241-C274*$J$276</f>
        <v>0</v>
      </c>
      <c r="D242" s="63">
        <f t="shared" ref="D242:G242" si="51">D241-D274*$J$276</f>
        <v>0</v>
      </c>
      <c r="E242" s="63">
        <f t="shared" si="51"/>
        <v>0</v>
      </c>
      <c r="F242" s="63">
        <f t="shared" si="51"/>
        <v>0</v>
      </c>
      <c r="G242" s="63">
        <f t="shared" si="51"/>
        <v>0</v>
      </c>
      <c r="H242" s="64">
        <f>H241-K276</f>
        <v>0</v>
      </c>
      <c r="J242" s="68"/>
      <c r="K242" s="68"/>
      <c r="L242" s="69"/>
    </row>
    <row r="243" spans="1:12" ht="17.25" thickTop="1" thickBot="1" x14ac:dyDescent="0.3">
      <c r="A243" s="122" t="s">
        <v>115</v>
      </c>
      <c r="B243" s="122" t="s">
        <v>201</v>
      </c>
      <c r="C243" s="123" t="s">
        <v>237</v>
      </c>
      <c r="D243" s="124" t="s">
        <v>236</v>
      </c>
      <c r="E243" s="124" t="s">
        <v>238</v>
      </c>
      <c r="F243" s="124" t="s">
        <v>2</v>
      </c>
      <c r="G243" s="124" t="s">
        <v>285</v>
      </c>
      <c r="H243" s="123" t="s">
        <v>3</v>
      </c>
      <c r="I243" s="125"/>
      <c r="J243" s="134" t="s">
        <v>251</v>
      </c>
      <c r="K243" s="135" t="s">
        <v>250</v>
      </c>
      <c r="L243" s="136" t="s">
        <v>247</v>
      </c>
    </row>
    <row r="244" spans="1:12" ht="16.5" thickTop="1" x14ac:dyDescent="0.25">
      <c r="A244" s="34">
        <v>1</v>
      </c>
      <c r="B244" s="35" t="s">
        <v>206</v>
      </c>
      <c r="C244" s="4"/>
      <c r="D244" s="53"/>
      <c r="E244" s="53"/>
      <c r="F244" s="53"/>
      <c r="G244" s="53">
        <f>[1]FINISHING!$C$238</f>
        <v>20918389.5</v>
      </c>
      <c r="H244" s="36">
        <f>SUM(C244:G244)</f>
        <v>20918389.5</v>
      </c>
      <c r="J244" s="131">
        <f>H244</f>
        <v>20918389.5</v>
      </c>
      <c r="K244" s="132">
        <f>J244*$K$4</f>
        <v>3137758.4249999998</v>
      </c>
      <c r="L244" s="133">
        <f>J244-K244</f>
        <v>17780631.074999999</v>
      </c>
    </row>
    <row r="245" spans="1:12" ht="15.75" x14ac:dyDescent="0.25">
      <c r="A245" s="34">
        <v>2</v>
      </c>
      <c r="B245" s="35" t="s">
        <v>207</v>
      </c>
      <c r="C245" s="4"/>
      <c r="D245" s="53"/>
      <c r="E245" s="53"/>
      <c r="F245" s="53"/>
      <c r="G245" s="53">
        <f>[1]FINISHING!$C$239</f>
        <v>5113384.1000000006</v>
      </c>
      <c r="H245" s="36">
        <f t="shared" ref="H245:H270" si="52">SUM(C245:G245)</f>
        <v>5113384.1000000006</v>
      </c>
      <c r="J245" s="126">
        <f t="shared" ref="J245:J270" si="53">H245</f>
        <v>5113384.1000000006</v>
      </c>
      <c r="K245" s="36">
        <f t="shared" ref="K245:K271" si="54">J245*$K$4</f>
        <v>767007.61500000011</v>
      </c>
      <c r="L245" s="127">
        <f t="shared" ref="L245:L270" si="55">J245-K245</f>
        <v>4346376.4850000003</v>
      </c>
    </row>
    <row r="246" spans="1:12" ht="15.75" x14ac:dyDescent="0.25">
      <c r="A246" s="34">
        <v>3</v>
      </c>
      <c r="B246" s="35" t="s">
        <v>208</v>
      </c>
      <c r="C246" s="4"/>
      <c r="D246" s="53"/>
      <c r="E246" s="53"/>
      <c r="F246" s="53"/>
      <c r="G246" s="53">
        <f>[1]FINISHING!$C$240</f>
        <v>6043090.3000000054</v>
      </c>
      <c r="H246" s="36">
        <f t="shared" si="52"/>
        <v>6043090.3000000054</v>
      </c>
      <c r="J246" s="126">
        <f t="shared" si="53"/>
        <v>6043090.3000000054</v>
      </c>
      <c r="K246" s="36">
        <f t="shared" si="54"/>
        <v>906463.54500000074</v>
      </c>
      <c r="L246" s="127">
        <f t="shared" si="55"/>
        <v>5136626.7550000045</v>
      </c>
    </row>
    <row r="247" spans="1:12" ht="15.75" x14ac:dyDescent="0.25">
      <c r="A247" s="34">
        <v>4</v>
      </c>
      <c r="B247" s="35" t="s">
        <v>209</v>
      </c>
      <c r="C247" s="4"/>
      <c r="D247" s="53"/>
      <c r="E247" s="53"/>
      <c r="F247" s="53"/>
      <c r="G247" s="53">
        <f>[1]FINISHING!$C$241</f>
        <v>4648531</v>
      </c>
      <c r="H247" s="36">
        <f t="shared" si="52"/>
        <v>4648531</v>
      </c>
      <c r="J247" s="126">
        <f t="shared" si="53"/>
        <v>4648531</v>
      </c>
      <c r="K247" s="36">
        <f t="shared" si="54"/>
        <v>697279.65</v>
      </c>
      <c r="L247" s="127">
        <f t="shared" si="55"/>
        <v>3951251.35</v>
      </c>
    </row>
    <row r="248" spans="1:12" ht="15.75" x14ac:dyDescent="0.25">
      <c r="A248" s="34">
        <v>5</v>
      </c>
      <c r="B248" s="35" t="s">
        <v>210</v>
      </c>
      <c r="C248" s="4"/>
      <c r="D248" s="53"/>
      <c r="E248" s="53"/>
      <c r="F248" s="53"/>
      <c r="G248" s="53">
        <f>[1]FINISHING!$C$242</f>
        <v>8367355.8000000063</v>
      </c>
      <c r="H248" s="36">
        <f t="shared" si="52"/>
        <v>8367355.8000000063</v>
      </c>
      <c r="J248" s="126">
        <f t="shared" si="53"/>
        <v>8367355.8000000063</v>
      </c>
      <c r="K248" s="36">
        <f t="shared" si="54"/>
        <v>1255103.3700000008</v>
      </c>
      <c r="L248" s="127">
        <f t="shared" si="55"/>
        <v>7112252.4300000053</v>
      </c>
    </row>
    <row r="249" spans="1:12" ht="15.75" x14ac:dyDescent="0.25">
      <c r="A249" s="34">
        <v>6</v>
      </c>
      <c r="B249" s="35" t="s">
        <v>211</v>
      </c>
      <c r="C249" s="4"/>
      <c r="D249" s="53"/>
      <c r="E249" s="53"/>
      <c r="F249" s="53"/>
      <c r="G249" s="53">
        <f>[1]FINISHING!$C$243</f>
        <v>7902502.6999999937</v>
      </c>
      <c r="H249" s="36">
        <f t="shared" si="52"/>
        <v>7902502.6999999937</v>
      </c>
      <c r="J249" s="126">
        <f t="shared" si="53"/>
        <v>7902502.6999999937</v>
      </c>
      <c r="K249" s="36">
        <f t="shared" si="54"/>
        <v>1185375.4049999991</v>
      </c>
      <c r="L249" s="127">
        <f t="shared" si="55"/>
        <v>6717127.2949999943</v>
      </c>
    </row>
    <row r="250" spans="1:12" ht="15.75" x14ac:dyDescent="0.25">
      <c r="A250" s="34">
        <v>7</v>
      </c>
      <c r="B250" s="35" t="s">
        <v>212</v>
      </c>
      <c r="C250" s="4"/>
      <c r="D250" s="53"/>
      <c r="E250" s="53"/>
      <c r="F250" s="53"/>
      <c r="G250" s="53">
        <f>[1]FINISHING!$C$244</f>
        <v>10691621.299999995</v>
      </c>
      <c r="H250" s="36">
        <f t="shared" si="52"/>
        <v>10691621.299999995</v>
      </c>
      <c r="J250" s="126">
        <f t="shared" si="53"/>
        <v>10691621.299999995</v>
      </c>
      <c r="K250" s="36">
        <f t="shared" si="54"/>
        <v>1603743.1949999991</v>
      </c>
      <c r="L250" s="127">
        <f t="shared" si="55"/>
        <v>9087878.1049999967</v>
      </c>
    </row>
    <row r="251" spans="1:12" ht="15.75" x14ac:dyDescent="0.25">
      <c r="A251" s="34">
        <v>8</v>
      </c>
      <c r="B251" s="35" t="s">
        <v>213</v>
      </c>
      <c r="C251" s="4"/>
      <c r="D251" s="53"/>
      <c r="E251" s="53"/>
      <c r="F251" s="53"/>
      <c r="G251" s="53">
        <f>[1]FINISHING!$C$245</f>
        <v>2789118.5999999978</v>
      </c>
      <c r="H251" s="36">
        <f t="shared" si="52"/>
        <v>2789118.5999999978</v>
      </c>
      <c r="J251" s="126">
        <f t="shared" si="53"/>
        <v>2789118.5999999978</v>
      </c>
      <c r="K251" s="36">
        <f t="shared" si="54"/>
        <v>418367.78999999963</v>
      </c>
      <c r="L251" s="127">
        <f t="shared" si="55"/>
        <v>2370750.8099999982</v>
      </c>
    </row>
    <row r="252" spans="1:12" ht="15.75" x14ac:dyDescent="0.25">
      <c r="A252" s="34">
        <v>9</v>
      </c>
      <c r="B252" s="35" t="s">
        <v>243</v>
      </c>
      <c r="C252" s="4"/>
      <c r="D252" s="53"/>
      <c r="E252" s="53"/>
      <c r="F252" s="53"/>
      <c r="G252" s="53">
        <f>[1]FINISHING!$C$246</f>
        <v>8367355.8000000063</v>
      </c>
      <c r="H252" s="36">
        <f t="shared" si="52"/>
        <v>8367355.8000000063</v>
      </c>
      <c r="J252" s="126">
        <f t="shared" si="53"/>
        <v>8367355.8000000063</v>
      </c>
      <c r="K252" s="36">
        <f t="shared" si="54"/>
        <v>1255103.3700000008</v>
      </c>
      <c r="L252" s="127">
        <f t="shared" si="55"/>
        <v>7112252.4300000053</v>
      </c>
    </row>
    <row r="253" spans="1:12" ht="15.75" x14ac:dyDescent="0.25">
      <c r="A253" s="34">
        <v>10</v>
      </c>
      <c r="B253" s="35" t="s">
        <v>214</v>
      </c>
      <c r="C253" s="4"/>
      <c r="D253" s="53"/>
      <c r="E253" s="53"/>
      <c r="F253" s="53"/>
      <c r="G253" s="53">
        <f>[1]FINISHING!$C$247</f>
        <v>4183677.9000000032</v>
      </c>
      <c r="H253" s="36">
        <f t="shared" si="52"/>
        <v>4183677.9000000032</v>
      </c>
      <c r="J253" s="126">
        <f t="shared" si="53"/>
        <v>4183677.9000000032</v>
      </c>
      <c r="K253" s="36">
        <f t="shared" si="54"/>
        <v>627551.68500000041</v>
      </c>
      <c r="L253" s="127">
        <f t="shared" si="55"/>
        <v>3556126.2150000026</v>
      </c>
    </row>
    <row r="254" spans="1:12" ht="15.75" x14ac:dyDescent="0.25">
      <c r="A254" s="34">
        <v>11</v>
      </c>
      <c r="B254" s="35" t="s">
        <v>244</v>
      </c>
      <c r="C254" s="4"/>
      <c r="D254" s="53"/>
      <c r="E254" s="53"/>
      <c r="F254" s="53"/>
      <c r="G254" s="53">
        <f>[1]FINISHING!$C$248</f>
        <v>4648531</v>
      </c>
      <c r="H254" s="36">
        <f t="shared" si="52"/>
        <v>4648531</v>
      </c>
      <c r="J254" s="126">
        <f t="shared" si="53"/>
        <v>4648531</v>
      </c>
      <c r="K254" s="36">
        <f t="shared" si="54"/>
        <v>697279.65</v>
      </c>
      <c r="L254" s="127">
        <f t="shared" si="55"/>
        <v>3951251.35</v>
      </c>
    </row>
    <row r="255" spans="1:12" ht="15.75" x14ac:dyDescent="0.25">
      <c r="A255" s="34">
        <v>12</v>
      </c>
      <c r="B255" s="35" t="s">
        <v>215</v>
      </c>
      <c r="C255" s="4"/>
      <c r="D255" s="53"/>
      <c r="E255" s="53"/>
      <c r="F255" s="53"/>
      <c r="G255" s="53">
        <f>[1]FINISHING!$C$249</f>
        <v>1394559.2999999989</v>
      </c>
      <c r="H255" s="36">
        <f t="shared" si="52"/>
        <v>1394559.2999999989</v>
      </c>
      <c r="J255" s="126">
        <f t="shared" si="53"/>
        <v>1394559.2999999989</v>
      </c>
      <c r="K255" s="36">
        <f t="shared" si="54"/>
        <v>209183.89499999981</v>
      </c>
      <c r="L255" s="127">
        <f t="shared" si="55"/>
        <v>1185375.4049999991</v>
      </c>
    </row>
    <row r="256" spans="1:12" ht="15.75" x14ac:dyDescent="0.25">
      <c r="A256" s="34">
        <v>13</v>
      </c>
      <c r="B256" s="35" t="s">
        <v>216</v>
      </c>
      <c r="C256" s="4"/>
      <c r="D256" s="53"/>
      <c r="E256" s="53"/>
      <c r="F256" s="53"/>
      <c r="G256" s="53">
        <f>[1]FINISHING!$C$250</f>
        <v>1394559.2999999989</v>
      </c>
      <c r="H256" s="36">
        <f t="shared" si="52"/>
        <v>1394559.2999999989</v>
      </c>
      <c r="J256" s="126">
        <f t="shared" si="53"/>
        <v>1394559.2999999989</v>
      </c>
      <c r="K256" s="36">
        <f t="shared" si="54"/>
        <v>209183.89499999981</v>
      </c>
      <c r="L256" s="127">
        <f t="shared" si="55"/>
        <v>1185375.4049999991</v>
      </c>
    </row>
    <row r="257" spans="1:12" ht="15.75" x14ac:dyDescent="0.25">
      <c r="A257" s="34">
        <v>14</v>
      </c>
      <c r="B257" s="35" t="s">
        <v>217</v>
      </c>
      <c r="C257" s="4"/>
      <c r="D257" s="53"/>
      <c r="E257" s="53"/>
      <c r="F257" s="53"/>
      <c r="G257" s="53">
        <f>[1]FINISHING!$C$251</f>
        <v>1859412.4000000022</v>
      </c>
      <c r="H257" s="36">
        <f t="shared" si="52"/>
        <v>1859412.4000000022</v>
      </c>
      <c r="J257" s="126">
        <f t="shared" si="53"/>
        <v>1859412.4000000022</v>
      </c>
      <c r="K257" s="36">
        <f t="shared" si="54"/>
        <v>278911.86000000034</v>
      </c>
      <c r="L257" s="127">
        <f t="shared" si="55"/>
        <v>1580500.5400000019</v>
      </c>
    </row>
    <row r="258" spans="1:12" ht="15.75" x14ac:dyDescent="0.25">
      <c r="A258" s="34">
        <v>15</v>
      </c>
      <c r="B258" s="35" t="s">
        <v>218</v>
      </c>
      <c r="C258" s="4"/>
      <c r="D258" s="53"/>
      <c r="E258" s="53"/>
      <c r="F258" s="53"/>
      <c r="G258" s="53">
        <f>[1]FINISHING!$C$252</f>
        <v>1394559.2999999989</v>
      </c>
      <c r="H258" s="36">
        <f t="shared" si="52"/>
        <v>1394559.2999999989</v>
      </c>
      <c r="J258" s="126">
        <f t="shared" si="53"/>
        <v>1394559.2999999989</v>
      </c>
      <c r="K258" s="36">
        <f t="shared" si="54"/>
        <v>209183.89499999981</v>
      </c>
      <c r="L258" s="127">
        <f t="shared" si="55"/>
        <v>1185375.4049999991</v>
      </c>
    </row>
    <row r="259" spans="1:12" ht="15.75" x14ac:dyDescent="0.25">
      <c r="A259" s="34">
        <v>16</v>
      </c>
      <c r="B259" s="35" t="s">
        <v>219</v>
      </c>
      <c r="C259" s="4"/>
      <c r="D259" s="53"/>
      <c r="E259" s="53"/>
      <c r="F259" s="53"/>
      <c r="G259" s="53">
        <f>[1]FINISHING!$C$253</f>
        <v>929706.20000000112</v>
      </c>
      <c r="H259" s="36">
        <f t="shared" si="52"/>
        <v>929706.20000000112</v>
      </c>
      <c r="J259" s="126">
        <f t="shared" si="53"/>
        <v>929706.20000000112</v>
      </c>
      <c r="K259" s="36">
        <f t="shared" si="54"/>
        <v>139455.93000000017</v>
      </c>
      <c r="L259" s="127">
        <f t="shared" si="55"/>
        <v>790250.27000000095</v>
      </c>
    </row>
    <row r="260" spans="1:12" ht="15.75" x14ac:dyDescent="0.25">
      <c r="A260" s="34">
        <v>17</v>
      </c>
      <c r="B260" s="35" t="s">
        <v>220</v>
      </c>
      <c r="C260" s="4"/>
      <c r="D260" s="53"/>
      <c r="E260" s="53"/>
      <c r="F260" s="53"/>
      <c r="G260" s="53">
        <f>[1]FINISHING!$C$254</f>
        <v>6972796.5</v>
      </c>
      <c r="H260" s="36">
        <f t="shared" si="52"/>
        <v>6972796.5</v>
      </c>
      <c r="J260" s="126">
        <f t="shared" si="53"/>
        <v>6972796.5</v>
      </c>
      <c r="K260" s="36">
        <f t="shared" si="54"/>
        <v>1045919.475</v>
      </c>
      <c r="L260" s="127">
        <f t="shared" si="55"/>
        <v>5926877.0250000004</v>
      </c>
    </row>
    <row r="261" spans="1:12" ht="15.75" x14ac:dyDescent="0.25">
      <c r="A261" s="34">
        <v>19</v>
      </c>
      <c r="B261" s="35" t="s">
        <v>221</v>
      </c>
      <c r="C261" s="4"/>
      <c r="D261" s="53"/>
      <c r="E261" s="53"/>
      <c r="F261" s="53"/>
      <c r="G261" s="53">
        <f>[1]FINISHING!$C$256</f>
        <v>11156474.399999991</v>
      </c>
      <c r="H261" s="36">
        <f t="shared" si="52"/>
        <v>11156474.399999991</v>
      </c>
      <c r="J261" s="126">
        <f t="shared" si="53"/>
        <v>11156474.399999991</v>
      </c>
      <c r="K261" s="36">
        <f t="shared" si="54"/>
        <v>1673471.1599999985</v>
      </c>
      <c r="L261" s="127">
        <f t="shared" si="55"/>
        <v>9483003.2399999928</v>
      </c>
    </row>
    <row r="262" spans="1:12" ht="15.75" x14ac:dyDescent="0.25">
      <c r="A262" s="34">
        <v>22</v>
      </c>
      <c r="B262" s="35" t="s">
        <v>222</v>
      </c>
      <c r="C262" s="4"/>
      <c r="D262" s="53"/>
      <c r="E262" s="53"/>
      <c r="F262" s="53"/>
      <c r="G262" s="53">
        <f>[1]FINISHING!$C$259</f>
        <v>1394559.2999999989</v>
      </c>
      <c r="H262" s="36">
        <f t="shared" si="52"/>
        <v>1394559.2999999989</v>
      </c>
      <c r="J262" s="126">
        <f t="shared" si="53"/>
        <v>1394559.2999999989</v>
      </c>
      <c r="K262" s="36">
        <f t="shared" si="54"/>
        <v>209183.89499999981</v>
      </c>
      <c r="L262" s="127">
        <f t="shared" si="55"/>
        <v>1185375.4049999991</v>
      </c>
    </row>
    <row r="263" spans="1:12" ht="15.75" x14ac:dyDescent="0.25">
      <c r="A263" s="34">
        <v>23</v>
      </c>
      <c r="B263" s="35" t="s">
        <v>223</v>
      </c>
      <c r="C263" s="4"/>
      <c r="D263" s="53"/>
      <c r="E263" s="53"/>
      <c r="F263" s="53"/>
      <c r="G263" s="53">
        <f>[1]FINISHING!$C$260</f>
        <v>3253971.6999999969</v>
      </c>
      <c r="H263" s="36">
        <f t="shared" si="52"/>
        <v>3253971.6999999969</v>
      </c>
      <c r="J263" s="126">
        <f t="shared" si="53"/>
        <v>3253971.6999999969</v>
      </c>
      <c r="K263" s="36">
        <f t="shared" si="54"/>
        <v>488095.75499999954</v>
      </c>
      <c r="L263" s="127">
        <f t="shared" si="55"/>
        <v>2765875.9449999975</v>
      </c>
    </row>
    <row r="264" spans="1:12" ht="15.75" x14ac:dyDescent="0.25">
      <c r="A264" s="34">
        <v>24</v>
      </c>
      <c r="B264" s="35" t="s">
        <v>224</v>
      </c>
      <c r="C264" s="4"/>
      <c r="D264" s="53"/>
      <c r="E264" s="53"/>
      <c r="F264" s="53"/>
      <c r="G264" s="53">
        <f>[1]FINISHING!$C$261</f>
        <v>464853.10000000056</v>
      </c>
      <c r="H264" s="36">
        <f t="shared" si="52"/>
        <v>464853.10000000056</v>
      </c>
      <c r="J264" s="126">
        <f t="shared" si="53"/>
        <v>464853.10000000056</v>
      </c>
      <c r="K264" s="36">
        <f t="shared" si="54"/>
        <v>69727.965000000084</v>
      </c>
      <c r="L264" s="127">
        <f t="shared" si="55"/>
        <v>395125.13500000047</v>
      </c>
    </row>
    <row r="265" spans="1:12" ht="35.25" customHeight="1" x14ac:dyDescent="0.25">
      <c r="A265" s="34">
        <v>25</v>
      </c>
      <c r="B265" s="35" t="s">
        <v>225</v>
      </c>
      <c r="C265" s="4"/>
      <c r="D265" s="53"/>
      <c r="E265" s="53"/>
      <c r="F265" s="53"/>
      <c r="G265" s="53">
        <f>[1]FINISHING!$C$262</f>
        <v>2324265.5</v>
      </c>
      <c r="H265" s="36">
        <f t="shared" si="52"/>
        <v>2324265.5</v>
      </c>
      <c r="J265" s="126">
        <f t="shared" si="53"/>
        <v>2324265.5</v>
      </c>
      <c r="K265" s="36">
        <f t="shared" si="54"/>
        <v>348639.82500000001</v>
      </c>
      <c r="L265" s="127">
        <f t="shared" si="55"/>
        <v>1975625.675</v>
      </c>
    </row>
    <row r="266" spans="1:12" ht="15.75" x14ac:dyDescent="0.25">
      <c r="A266" s="34">
        <v>26</v>
      </c>
      <c r="B266" s="35" t="s">
        <v>226</v>
      </c>
      <c r="C266" s="4"/>
      <c r="D266" s="53"/>
      <c r="E266" s="53"/>
      <c r="F266" s="53"/>
      <c r="G266" s="53">
        <f>[1]FINISHING!$C$263</f>
        <v>8367355.8000000063</v>
      </c>
      <c r="H266" s="36">
        <f t="shared" si="52"/>
        <v>8367355.8000000063</v>
      </c>
      <c r="J266" s="126">
        <f t="shared" si="53"/>
        <v>8367355.8000000063</v>
      </c>
      <c r="K266" s="36">
        <f t="shared" si="54"/>
        <v>1255103.3700000008</v>
      </c>
      <c r="L266" s="127">
        <f t="shared" si="55"/>
        <v>7112252.4300000053</v>
      </c>
    </row>
    <row r="267" spans="1:12" ht="15.75" x14ac:dyDescent="0.25">
      <c r="A267" s="34">
        <v>27</v>
      </c>
      <c r="B267" s="35" t="s">
        <v>227</v>
      </c>
      <c r="C267" s="4"/>
      <c r="D267" s="53"/>
      <c r="E267" s="53"/>
      <c r="F267" s="53"/>
      <c r="G267" s="53">
        <f>[1]FINISHING!$C$264</f>
        <v>2324265.5</v>
      </c>
      <c r="H267" s="36">
        <f t="shared" si="52"/>
        <v>2324265.5</v>
      </c>
      <c r="J267" s="126">
        <f t="shared" si="53"/>
        <v>2324265.5</v>
      </c>
      <c r="K267" s="36">
        <f t="shared" si="54"/>
        <v>348639.82500000001</v>
      </c>
      <c r="L267" s="127">
        <f t="shared" si="55"/>
        <v>1975625.675</v>
      </c>
    </row>
    <row r="268" spans="1:12" ht="15.75" x14ac:dyDescent="0.25">
      <c r="A268" s="34">
        <v>28</v>
      </c>
      <c r="B268" s="35" t="s">
        <v>228</v>
      </c>
      <c r="C268" s="4"/>
      <c r="D268" s="53"/>
      <c r="E268" s="53"/>
      <c r="F268" s="53"/>
      <c r="G268" s="53">
        <f>[1]FINISHING!$C$265</f>
        <v>4183677.9000000032</v>
      </c>
      <c r="H268" s="36">
        <f t="shared" si="52"/>
        <v>4183677.9000000032</v>
      </c>
      <c r="J268" s="126">
        <f t="shared" si="53"/>
        <v>4183677.9000000032</v>
      </c>
      <c r="K268" s="36">
        <f t="shared" si="54"/>
        <v>627551.68500000041</v>
      </c>
      <c r="L268" s="127">
        <f t="shared" si="55"/>
        <v>3556126.2150000026</v>
      </c>
    </row>
    <row r="269" spans="1:12" ht="15.75" x14ac:dyDescent="0.25">
      <c r="A269" s="34">
        <v>29</v>
      </c>
      <c r="B269" s="35" t="s">
        <v>229</v>
      </c>
      <c r="C269" s="4"/>
      <c r="D269" s="53"/>
      <c r="E269" s="53"/>
      <c r="F269" s="53"/>
      <c r="G269" s="53">
        <f>[1]FINISHING!$C$266</f>
        <v>1394559.2999999989</v>
      </c>
      <c r="H269" s="36">
        <f t="shared" si="52"/>
        <v>1394559.2999999989</v>
      </c>
      <c r="J269" s="126">
        <f t="shared" si="53"/>
        <v>1394559.2999999989</v>
      </c>
      <c r="K269" s="36">
        <f t="shared" si="54"/>
        <v>209183.89499999981</v>
      </c>
      <c r="L269" s="127">
        <f t="shared" si="55"/>
        <v>1185375.4049999991</v>
      </c>
    </row>
    <row r="270" spans="1:12" ht="16.5" thickBot="1" x14ac:dyDescent="0.3">
      <c r="A270" s="34">
        <v>30</v>
      </c>
      <c r="B270" s="35" t="s">
        <v>230</v>
      </c>
      <c r="C270" s="4"/>
      <c r="D270" s="53"/>
      <c r="E270" s="53"/>
      <c r="F270" s="53"/>
      <c r="G270" s="53">
        <f>[1]FINISHING!$C$267</f>
        <v>6972796.5</v>
      </c>
      <c r="H270" s="36">
        <f t="shared" si="52"/>
        <v>6972796.5</v>
      </c>
      <c r="J270" s="128">
        <f t="shared" si="53"/>
        <v>6972796.5</v>
      </c>
      <c r="K270" s="129">
        <f t="shared" si="54"/>
        <v>1045919.475</v>
      </c>
      <c r="L270" s="130">
        <f t="shared" si="55"/>
        <v>5926877.0250000004</v>
      </c>
    </row>
    <row r="271" spans="1:12" ht="16.5" thickTop="1" thickBot="1" x14ac:dyDescent="0.3">
      <c r="A271" s="344" t="s">
        <v>231</v>
      </c>
      <c r="B271" s="344"/>
      <c r="C271" s="137">
        <f>SUM(C244:C270)</f>
        <v>0</v>
      </c>
      <c r="D271" s="137">
        <f t="shared" ref="D271:G271" si="56">SUM(D244:D270)</f>
        <v>0</v>
      </c>
      <c r="E271" s="138">
        <f t="shared" si="56"/>
        <v>0</v>
      </c>
      <c r="F271" s="138">
        <f t="shared" si="56"/>
        <v>0</v>
      </c>
      <c r="G271" s="138">
        <f t="shared" si="56"/>
        <v>139455930</v>
      </c>
      <c r="H271" s="139">
        <f>SUM(H244:H270)</f>
        <v>139455930</v>
      </c>
      <c r="I271" s="140"/>
      <c r="J271" s="141">
        <f>SUM(J244:J270)</f>
        <v>139455930</v>
      </c>
      <c r="K271" s="142">
        <f t="shared" si="54"/>
        <v>20918389.5</v>
      </c>
      <c r="L271" s="143">
        <f>SUM(L244:L270)</f>
        <v>118537540.50000001</v>
      </c>
    </row>
    <row r="272" spans="1:12" ht="15.75" thickTop="1" x14ac:dyDescent="0.25">
      <c r="C272" s="199">
        <f>C271-C274*$J$277</f>
        <v>0</v>
      </c>
      <c r="D272" s="199">
        <f>D271-D274*$J$277</f>
        <v>0</v>
      </c>
      <c r="E272" s="199">
        <f>E271-E274*$J$277</f>
        <v>0</v>
      </c>
      <c r="F272" s="199">
        <f>F271-F274*$J$277</f>
        <v>0</v>
      </c>
      <c r="G272" s="199">
        <f>G271-G274*$J$277</f>
        <v>0</v>
      </c>
      <c r="H272" s="64">
        <f>H271-K277</f>
        <v>0</v>
      </c>
      <c r="K272" s="64">
        <f>K271+K241+K234+K123</f>
        <v>278911860</v>
      </c>
      <c r="L272" s="64">
        <f>L271+L241+L234+L123</f>
        <v>1580500540</v>
      </c>
    </row>
    <row r="274" spans="2:11" ht="18.75" x14ac:dyDescent="0.3">
      <c r="B274" s="37" t="s">
        <v>232</v>
      </c>
      <c r="C274" s="38"/>
      <c r="D274" s="55"/>
      <c r="E274" s="55"/>
      <c r="F274" s="55"/>
      <c r="G274" s="55">
        <f>'[1]TOTAL PASIEN'!$G$71</f>
        <v>4648531000</v>
      </c>
      <c r="H274" s="55">
        <f>C274+D274+E274+F274+G274</f>
        <v>4648531000</v>
      </c>
      <c r="I274" s="63">
        <f>H275*L4</f>
        <v>1580500540</v>
      </c>
      <c r="J274" s="62">
        <v>0.19</v>
      </c>
      <c r="K274" s="63">
        <f>H274*J274</f>
        <v>883220890</v>
      </c>
    </row>
    <row r="275" spans="2:11" ht="18.75" x14ac:dyDescent="0.3">
      <c r="B275" s="37" t="s">
        <v>233</v>
      </c>
      <c r="C275" s="38">
        <f t="shared" ref="C275:H275" si="57">C274*40%</f>
        <v>0</v>
      </c>
      <c r="D275" s="55">
        <f t="shared" si="57"/>
        <v>0</v>
      </c>
      <c r="E275" s="55">
        <f t="shared" si="57"/>
        <v>0</v>
      </c>
      <c r="F275" s="55">
        <f t="shared" si="57"/>
        <v>0</v>
      </c>
      <c r="G275" s="55">
        <f t="shared" si="57"/>
        <v>1859412400</v>
      </c>
      <c r="H275" s="55">
        <f t="shared" si="57"/>
        <v>1859412400</v>
      </c>
      <c r="I275" s="64">
        <f>L272-I274</f>
        <v>0</v>
      </c>
      <c r="J275" s="62">
        <v>0.15</v>
      </c>
      <c r="K275" s="63">
        <f>J275*H274</f>
        <v>697279650</v>
      </c>
    </row>
    <row r="276" spans="2:11" ht="18.75" x14ac:dyDescent="0.3">
      <c r="B276" s="37" t="s">
        <v>234</v>
      </c>
      <c r="C276" s="38">
        <f t="shared" ref="C276:H276" si="58">C271+C241+C234+C123</f>
        <v>0</v>
      </c>
      <c r="D276" s="55">
        <f t="shared" si="58"/>
        <v>0</v>
      </c>
      <c r="E276" s="55">
        <f t="shared" si="58"/>
        <v>0</v>
      </c>
      <c r="F276" s="55">
        <f t="shared" si="58"/>
        <v>0</v>
      </c>
      <c r="G276" s="55">
        <f t="shared" si="58"/>
        <v>1859412400</v>
      </c>
      <c r="H276" s="55">
        <f t="shared" si="58"/>
        <v>1859412400</v>
      </c>
      <c r="J276" s="62">
        <v>0.03</v>
      </c>
      <c r="K276" s="63">
        <f>H274*J276</f>
        <v>139455930</v>
      </c>
    </row>
    <row r="277" spans="2:11" ht="18.75" x14ac:dyDescent="0.3">
      <c r="B277" s="37" t="s">
        <v>235</v>
      </c>
      <c r="C277" s="38">
        <f>C275-C276</f>
        <v>0</v>
      </c>
      <c r="D277" s="55">
        <f>D276-D275</f>
        <v>0</v>
      </c>
      <c r="E277" s="55">
        <f>E276-E275</f>
        <v>0</v>
      </c>
      <c r="F277" s="55">
        <f>F276-F275</f>
        <v>0</v>
      </c>
      <c r="G277" s="55">
        <f>G276-G275</f>
        <v>0</v>
      </c>
      <c r="H277" s="55">
        <f>H276-H275</f>
        <v>0</v>
      </c>
      <c r="J277" s="62">
        <v>0.03</v>
      </c>
      <c r="K277" s="63">
        <f>H274*J277</f>
        <v>139455930</v>
      </c>
    </row>
    <row r="278" spans="2:11" ht="18.75" x14ac:dyDescent="0.3">
      <c r="B278" s="37"/>
      <c r="C278" s="57" t="str">
        <f t="shared" ref="C278:H278" si="59">IF(C277=0,"KLOP","SELISIH")</f>
        <v>KLOP</v>
      </c>
      <c r="D278" s="56" t="str">
        <f t="shared" si="59"/>
        <v>KLOP</v>
      </c>
      <c r="E278" s="56" t="str">
        <f t="shared" si="59"/>
        <v>KLOP</v>
      </c>
      <c r="F278" s="56" t="str">
        <f t="shared" si="59"/>
        <v>KLOP</v>
      </c>
      <c r="G278" s="56" t="str">
        <f t="shared" si="59"/>
        <v>KLOP</v>
      </c>
      <c r="H278" s="56" t="str">
        <f t="shared" si="59"/>
        <v>KLOP</v>
      </c>
    </row>
    <row r="279" spans="2:11" x14ac:dyDescent="0.25">
      <c r="K279" s="63">
        <f>SUM(K274:K278)</f>
        <v>1859412400</v>
      </c>
    </row>
    <row r="280" spans="2:11" x14ac:dyDescent="0.25">
      <c r="C280" s="40"/>
    </row>
    <row r="281" spans="2:11" x14ac:dyDescent="0.25">
      <c r="C281" s="64"/>
      <c r="G281" s="194" t="s">
        <v>263</v>
      </c>
      <c r="H281" s="195">
        <f>K279</f>
        <v>1859412400</v>
      </c>
    </row>
    <row r="282" spans="2:11" x14ac:dyDescent="0.25">
      <c r="G282" s="194" t="s">
        <v>264</v>
      </c>
      <c r="H282" s="40"/>
    </row>
    <row r="283" spans="2:11" x14ac:dyDescent="0.25">
      <c r="H283" s="63">
        <f>H281-H282</f>
        <v>1859412400</v>
      </c>
      <c r="I283" s="62">
        <v>0.4</v>
      </c>
    </row>
    <row r="284" spans="2:11" x14ac:dyDescent="0.25">
      <c r="G284" s="196" t="s">
        <v>265</v>
      </c>
      <c r="H284" s="197">
        <f>H274-H283</f>
        <v>2789118600</v>
      </c>
      <c r="I284" s="62">
        <v>0.6</v>
      </c>
    </row>
    <row r="287" spans="2:11" x14ac:dyDescent="0.25">
      <c r="H287" s="194">
        <v>2750216800</v>
      </c>
    </row>
    <row r="288" spans="2:11" x14ac:dyDescent="0.25">
      <c r="H288" s="63">
        <f>H287+H281</f>
        <v>4609629200</v>
      </c>
    </row>
    <row r="290" spans="8:11" x14ac:dyDescent="0.25">
      <c r="H290" s="63">
        <f>H288*0.15%</f>
        <v>6914443.7999999998</v>
      </c>
    </row>
    <row r="291" spans="8:11" x14ac:dyDescent="0.25">
      <c r="H291" s="63">
        <f>H290*85%</f>
        <v>5877277.2299999995</v>
      </c>
      <c r="I291">
        <v>2.5</v>
      </c>
      <c r="K291" s="63">
        <f>H292*I291</f>
        <v>1959092.4099999997</v>
      </c>
    </row>
    <row r="292" spans="8:11" x14ac:dyDescent="0.25">
      <c r="H292" s="40">
        <f>H291/I295</f>
        <v>783636.96399999992</v>
      </c>
      <c r="I292">
        <v>2.25</v>
      </c>
      <c r="K292" s="63">
        <f>H292*I292</f>
        <v>1763183.1689999998</v>
      </c>
    </row>
    <row r="293" spans="8:11" x14ac:dyDescent="0.25">
      <c r="I293">
        <v>1.75</v>
      </c>
      <c r="K293" s="63">
        <f>H292*I293</f>
        <v>1371364.6869999999</v>
      </c>
    </row>
    <row r="294" spans="8:11" x14ac:dyDescent="0.25">
      <c r="I294">
        <v>1</v>
      </c>
      <c r="K294" s="63">
        <f>H292*I294</f>
        <v>783636.96399999992</v>
      </c>
    </row>
    <row r="295" spans="8:11" x14ac:dyDescent="0.25">
      <c r="I295" s="198">
        <f>SUM(I291:I294)</f>
        <v>7.5</v>
      </c>
    </row>
  </sheetData>
  <mergeCells count="192">
    <mergeCell ref="M51:M59"/>
    <mergeCell ref="N51:N59"/>
    <mergeCell ref="O51:O59"/>
    <mergeCell ref="P51:P59"/>
    <mergeCell ref="I68:I69"/>
    <mergeCell ref="J68:J69"/>
    <mergeCell ref="K68:K69"/>
    <mergeCell ref="L68:L69"/>
    <mergeCell ref="M68:M69"/>
    <mergeCell ref="N68:N69"/>
    <mergeCell ref="O68:O69"/>
    <mergeCell ref="P68:P69"/>
    <mergeCell ref="M60:M61"/>
    <mergeCell ref="N60:N61"/>
    <mergeCell ref="O60:O61"/>
    <mergeCell ref="P60:P61"/>
    <mergeCell ref="J60:J61"/>
    <mergeCell ref="P82:P86"/>
    <mergeCell ref="M87:M88"/>
    <mergeCell ref="N87:N88"/>
    <mergeCell ref="O87:O88"/>
    <mergeCell ref="P87:P88"/>
    <mergeCell ref="M72:M77"/>
    <mergeCell ref="N72:N77"/>
    <mergeCell ref="O72:O77"/>
    <mergeCell ref="P72:P77"/>
    <mergeCell ref="M79:M81"/>
    <mergeCell ref="N79:N81"/>
    <mergeCell ref="O79:O81"/>
    <mergeCell ref="P79:P81"/>
    <mergeCell ref="M121:M122"/>
    <mergeCell ref="N121:N122"/>
    <mergeCell ref="O121:O122"/>
    <mergeCell ref="P121:P122"/>
    <mergeCell ref="Q123:R123"/>
    <mergeCell ref="M104:M105"/>
    <mergeCell ref="N104:N105"/>
    <mergeCell ref="O104:O105"/>
    <mergeCell ref="P104:P105"/>
    <mergeCell ref="M106:M120"/>
    <mergeCell ref="N106:N120"/>
    <mergeCell ref="O106:O120"/>
    <mergeCell ref="P106:P120"/>
    <mergeCell ref="P25:P27"/>
    <mergeCell ref="J17:J19"/>
    <mergeCell ref="K17:K19"/>
    <mergeCell ref="L17:L19"/>
    <mergeCell ref="I17:I24"/>
    <mergeCell ref="I25:I27"/>
    <mergeCell ref="I28:I30"/>
    <mergeCell ref="I31:I35"/>
    <mergeCell ref="S106:S120"/>
    <mergeCell ref="M90:M91"/>
    <mergeCell ref="N90:N91"/>
    <mergeCell ref="O90:O91"/>
    <mergeCell ref="P90:P91"/>
    <mergeCell ref="M92:M93"/>
    <mergeCell ref="N92:N93"/>
    <mergeCell ref="O92:O93"/>
    <mergeCell ref="P92:P93"/>
    <mergeCell ref="M96:M101"/>
    <mergeCell ref="N96:N101"/>
    <mergeCell ref="O96:O101"/>
    <mergeCell ref="P96:P101"/>
    <mergeCell ref="M82:M86"/>
    <mergeCell ref="N82:N86"/>
    <mergeCell ref="O82:O86"/>
    <mergeCell ref="A3:A4"/>
    <mergeCell ref="B3:B4"/>
    <mergeCell ref="C3:C4"/>
    <mergeCell ref="D3:D4"/>
    <mergeCell ref="H3:H4"/>
    <mergeCell ref="I3:I4"/>
    <mergeCell ref="A234:B234"/>
    <mergeCell ref="A241:B241"/>
    <mergeCell ref="A271:B271"/>
    <mergeCell ref="E3:E4"/>
    <mergeCell ref="F3:F4"/>
    <mergeCell ref="G3:G4"/>
    <mergeCell ref="A123:B123"/>
    <mergeCell ref="A125:A126"/>
    <mergeCell ref="B125:B126"/>
    <mergeCell ref="C125:C126"/>
    <mergeCell ref="D125:D126"/>
    <mergeCell ref="I38:I40"/>
    <mergeCell ref="I62:I67"/>
    <mergeCell ref="I51:I59"/>
    <mergeCell ref="J3:J4"/>
    <mergeCell ref="J5:J16"/>
    <mergeCell ref="J25:J27"/>
    <mergeCell ref="J28:J30"/>
    <mergeCell ref="I60:I61"/>
    <mergeCell ref="I121:I122"/>
    <mergeCell ref="E125:E126"/>
    <mergeCell ref="F125:F126"/>
    <mergeCell ref="G125:G126"/>
    <mergeCell ref="H125:H126"/>
    <mergeCell ref="I87:I88"/>
    <mergeCell ref="I90:I91"/>
    <mergeCell ref="I92:I93"/>
    <mergeCell ref="I96:I101"/>
    <mergeCell ref="I104:I105"/>
    <mergeCell ref="I106:I120"/>
    <mergeCell ref="I41:I50"/>
    <mergeCell ref="I72:I77"/>
    <mergeCell ref="I79:I81"/>
    <mergeCell ref="I82:I86"/>
    <mergeCell ref="I5:I16"/>
    <mergeCell ref="J104:J105"/>
    <mergeCell ref="J106:J120"/>
    <mergeCell ref="J51:J59"/>
    <mergeCell ref="J121:J122"/>
    <mergeCell ref="K5:K16"/>
    <mergeCell ref="K25:K27"/>
    <mergeCell ref="K28:K30"/>
    <mergeCell ref="K31:K35"/>
    <mergeCell ref="K38:K40"/>
    <mergeCell ref="J79:J81"/>
    <mergeCell ref="J82:J86"/>
    <mergeCell ref="J87:J88"/>
    <mergeCell ref="J90:J91"/>
    <mergeCell ref="J92:J93"/>
    <mergeCell ref="J96:J101"/>
    <mergeCell ref="J31:J35"/>
    <mergeCell ref="J38:J40"/>
    <mergeCell ref="J41:J50"/>
    <mergeCell ref="J72:J77"/>
    <mergeCell ref="K92:K93"/>
    <mergeCell ref="K96:K101"/>
    <mergeCell ref="K104:K105"/>
    <mergeCell ref="K106:K120"/>
    <mergeCell ref="K82:K86"/>
    <mergeCell ref="K51:K59"/>
    <mergeCell ref="L25:L27"/>
    <mergeCell ref="L28:L30"/>
    <mergeCell ref="L31:L35"/>
    <mergeCell ref="L38:L40"/>
    <mergeCell ref="L41:L50"/>
    <mergeCell ref="K87:K88"/>
    <mergeCell ref="K90:K91"/>
    <mergeCell ref="K79:K81"/>
    <mergeCell ref="K41:K50"/>
    <mergeCell ref="K72:K77"/>
    <mergeCell ref="L51:L59"/>
    <mergeCell ref="O4:P4"/>
    <mergeCell ref="Q3:Q4"/>
    <mergeCell ref="R3:R4"/>
    <mergeCell ref="S3:S4"/>
    <mergeCell ref="L121:L122"/>
    <mergeCell ref="J125:J126"/>
    <mergeCell ref="M4:N4"/>
    <mergeCell ref="M5:M16"/>
    <mergeCell ref="N5:N16"/>
    <mergeCell ref="M3:P3"/>
    <mergeCell ref="L90:L91"/>
    <mergeCell ref="L92:L93"/>
    <mergeCell ref="L96:L101"/>
    <mergeCell ref="L104:L105"/>
    <mergeCell ref="L106:L120"/>
    <mergeCell ref="L60:L61"/>
    <mergeCell ref="L72:L77"/>
    <mergeCell ref="L79:L81"/>
    <mergeCell ref="L82:L86"/>
    <mergeCell ref="L87:L88"/>
    <mergeCell ref="K60:K61"/>
    <mergeCell ref="K121:K122"/>
    <mergeCell ref="O5:O16"/>
    <mergeCell ref="L5:L16"/>
    <mergeCell ref="P5:P16"/>
    <mergeCell ref="M38:M40"/>
    <mergeCell ref="N38:N40"/>
    <mergeCell ref="O38:O40"/>
    <mergeCell ref="P38:P40"/>
    <mergeCell ref="M41:M50"/>
    <mergeCell ref="N41:N50"/>
    <mergeCell ref="O41:O50"/>
    <mergeCell ref="P41:P50"/>
    <mergeCell ref="M28:M30"/>
    <mergeCell ref="N28:N30"/>
    <mergeCell ref="O28:O30"/>
    <mergeCell ref="P28:P30"/>
    <mergeCell ref="M31:M35"/>
    <mergeCell ref="N31:N35"/>
    <mergeCell ref="O31:O35"/>
    <mergeCell ref="P31:P35"/>
    <mergeCell ref="N17:N19"/>
    <mergeCell ref="P17:P19"/>
    <mergeCell ref="M17:M24"/>
    <mergeCell ref="O17:O24"/>
    <mergeCell ref="M25:M27"/>
    <mergeCell ref="N25:N27"/>
    <mergeCell ref="O25:O2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A60" workbookViewId="0">
      <selection activeCell="B91" sqref="B91"/>
    </sheetView>
  </sheetViews>
  <sheetFormatPr defaultRowHeight="15" x14ac:dyDescent="0.25"/>
  <cols>
    <col min="1" max="1" width="7.28515625" customWidth="1"/>
    <col min="2" max="2" width="39.42578125" bestFit="1" customWidth="1"/>
    <col min="3" max="3" width="30.140625" bestFit="1" customWidth="1"/>
    <col min="4" max="6" width="20.140625" customWidth="1"/>
    <col min="7" max="7" width="27.140625" bestFit="1" customWidth="1"/>
    <col min="8" max="8" width="16.7109375" bestFit="1" customWidth="1"/>
    <col min="9" max="9" width="18.28515625" bestFit="1" customWidth="1"/>
    <col min="10" max="10" width="11.5703125" bestFit="1" customWidth="1"/>
  </cols>
  <sheetData>
    <row r="1" spans="1:10" ht="28.5" x14ac:dyDescent="0.45">
      <c r="B1" s="207" t="s">
        <v>275</v>
      </c>
    </row>
    <row r="2" spans="1:10" ht="28.5" x14ac:dyDescent="0.45">
      <c r="B2" s="208"/>
    </row>
    <row r="3" spans="1:10" x14ac:dyDescent="0.25">
      <c r="A3" s="384" t="s">
        <v>115</v>
      </c>
      <c r="B3" s="384" t="s">
        <v>276</v>
      </c>
      <c r="C3" s="384" t="s">
        <v>254</v>
      </c>
      <c r="D3" s="384" t="s">
        <v>273</v>
      </c>
      <c r="E3" s="203" t="s">
        <v>279</v>
      </c>
      <c r="F3" s="203" t="s">
        <v>247</v>
      </c>
      <c r="G3" s="203" t="s">
        <v>274</v>
      </c>
      <c r="H3" s="203" t="s">
        <v>254</v>
      </c>
      <c r="I3" s="385" t="s">
        <v>3</v>
      </c>
    </row>
    <row r="4" spans="1:10" x14ac:dyDescent="0.25">
      <c r="A4" s="384"/>
      <c r="B4" s="384"/>
      <c r="C4" s="384"/>
      <c r="D4" s="384"/>
      <c r="E4" s="213">
        <v>0.15</v>
      </c>
      <c r="F4" s="213">
        <v>0.85</v>
      </c>
      <c r="G4" s="163">
        <v>0.82</v>
      </c>
      <c r="H4" s="163">
        <v>0.18</v>
      </c>
      <c r="I4" s="386"/>
    </row>
    <row r="5" spans="1:10" x14ac:dyDescent="0.25">
      <c r="A5" s="202">
        <v>1</v>
      </c>
      <c r="B5" s="209" t="s">
        <v>9</v>
      </c>
      <c r="C5" s="210"/>
      <c r="D5" s="36"/>
      <c r="E5" s="36"/>
      <c r="F5" s="36"/>
      <c r="G5" s="204"/>
      <c r="H5" s="204"/>
      <c r="I5" s="204"/>
    </row>
    <row r="6" spans="1:10" x14ac:dyDescent="0.25">
      <c r="A6" s="205">
        <v>2</v>
      </c>
      <c r="B6" s="211" t="s">
        <v>9</v>
      </c>
      <c r="C6" s="211" t="s">
        <v>14</v>
      </c>
      <c r="D6" s="36"/>
      <c r="E6" s="26">
        <f>D6*$E$4</f>
        <v>0</v>
      </c>
      <c r="F6" s="26">
        <f>D6*$F$4</f>
        <v>0</v>
      </c>
      <c r="G6" s="26">
        <f>F6*$G$4</f>
        <v>0</v>
      </c>
      <c r="H6" s="26">
        <f>F6*$H$4</f>
        <v>0</v>
      </c>
      <c r="I6" s="26">
        <f>SUM(G6:H6)</f>
        <v>0</v>
      </c>
    </row>
    <row r="7" spans="1:10" x14ac:dyDescent="0.25">
      <c r="A7" s="202">
        <v>3</v>
      </c>
      <c r="B7" s="211" t="s">
        <v>9</v>
      </c>
      <c r="C7" s="211" t="s">
        <v>17</v>
      </c>
      <c r="D7" s="36"/>
      <c r="E7" s="26">
        <f t="shared" ref="E7:E20" si="0">D7*$E$4</f>
        <v>0</v>
      </c>
      <c r="F7" s="26">
        <f t="shared" ref="F7:F20" si="1">D7*$F$4</f>
        <v>0</v>
      </c>
      <c r="G7" s="26">
        <f t="shared" ref="G7:G19" si="2">F7*$G$4</f>
        <v>0</v>
      </c>
      <c r="H7" s="26">
        <f t="shared" ref="H7:H13" si="3">F7*$H$4</f>
        <v>0</v>
      </c>
      <c r="I7" s="26">
        <f t="shared" ref="I7:I20" si="4">SUM(G7:H7)</f>
        <v>0</v>
      </c>
    </row>
    <row r="8" spans="1:10" x14ac:dyDescent="0.25">
      <c r="A8" s="205">
        <v>4</v>
      </c>
      <c r="B8" s="211" t="s">
        <v>9</v>
      </c>
      <c r="C8" s="211" t="str">
        <f>[3]MASTER!P112</f>
        <v>DR. MUH. FAUZI</v>
      </c>
      <c r="D8" s="36"/>
      <c r="E8" s="26">
        <f t="shared" si="0"/>
        <v>0</v>
      </c>
      <c r="F8" s="26">
        <f t="shared" si="1"/>
        <v>0</v>
      </c>
      <c r="G8" s="26">
        <f t="shared" si="2"/>
        <v>0</v>
      </c>
      <c r="H8" s="26">
        <f t="shared" si="3"/>
        <v>0</v>
      </c>
      <c r="I8" s="26">
        <f t="shared" si="4"/>
        <v>0</v>
      </c>
    </row>
    <row r="9" spans="1:10" x14ac:dyDescent="0.25">
      <c r="A9" s="202">
        <v>5</v>
      </c>
      <c r="B9" s="209" t="s">
        <v>11</v>
      </c>
      <c r="C9" s="209"/>
      <c r="D9" s="36"/>
      <c r="E9" s="26">
        <f t="shared" si="0"/>
        <v>0</v>
      </c>
      <c r="F9" s="26">
        <f t="shared" si="1"/>
        <v>0</v>
      </c>
      <c r="G9" s="26">
        <f t="shared" si="2"/>
        <v>0</v>
      </c>
      <c r="H9" s="26">
        <f t="shared" si="3"/>
        <v>0</v>
      </c>
      <c r="I9" s="26">
        <f t="shared" si="4"/>
        <v>0</v>
      </c>
    </row>
    <row r="10" spans="1:10" x14ac:dyDescent="0.25">
      <c r="A10" s="205">
        <v>6</v>
      </c>
      <c r="B10" s="211" t="s">
        <v>11</v>
      </c>
      <c r="C10" s="211" t="s">
        <v>14</v>
      </c>
      <c r="D10" s="36"/>
      <c r="E10" s="26">
        <f t="shared" si="0"/>
        <v>0</v>
      </c>
      <c r="F10" s="26">
        <f t="shared" si="1"/>
        <v>0</v>
      </c>
      <c r="G10" s="26">
        <f t="shared" si="2"/>
        <v>0</v>
      </c>
      <c r="H10" s="26">
        <f t="shared" si="3"/>
        <v>0</v>
      </c>
      <c r="I10" s="26">
        <f t="shared" si="4"/>
        <v>0</v>
      </c>
    </row>
    <row r="11" spans="1:10" x14ac:dyDescent="0.25">
      <c r="A11" s="202">
        <v>7</v>
      </c>
      <c r="B11" s="211" t="s">
        <v>11</v>
      </c>
      <c r="C11" s="211" t="s">
        <v>17</v>
      </c>
      <c r="D11" s="36"/>
      <c r="E11" s="26">
        <f t="shared" si="0"/>
        <v>0</v>
      </c>
      <c r="F11" s="26">
        <f t="shared" si="1"/>
        <v>0</v>
      </c>
      <c r="G11" s="26">
        <f t="shared" si="2"/>
        <v>0</v>
      </c>
      <c r="H11" s="26">
        <f t="shared" si="3"/>
        <v>0</v>
      </c>
      <c r="I11" s="26">
        <f t="shared" si="4"/>
        <v>0</v>
      </c>
    </row>
    <row r="12" spans="1:10" x14ac:dyDescent="0.25">
      <c r="A12" s="205">
        <v>8</v>
      </c>
      <c r="B12" s="211" t="s">
        <v>11</v>
      </c>
      <c r="C12" s="211" t="str">
        <f>C8</f>
        <v>DR. MUH. FAUZI</v>
      </c>
      <c r="D12" s="36"/>
      <c r="E12" s="26">
        <f t="shared" si="0"/>
        <v>0</v>
      </c>
      <c r="F12" s="26">
        <f t="shared" si="1"/>
        <v>0</v>
      </c>
      <c r="G12" s="26">
        <f t="shared" si="2"/>
        <v>0</v>
      </c>
      <c r="H12" s="26">
        <f t="shared" si="3"/>
        <v>0</v>
      </c>
      <c r="I12" s="26">
        <f t="shared" si="4"/>
        <v>0</v>
      </c>
    </row>
    <row r="13" spans="1:10" x14ac:dyDescent="0.25">
      <c r="A13" s="202">
        <v>9</v>
      </c>
      <c r="B13" s="209" t="s">
        <v>12</v>
      </c>
      <c r="C13" s="209"/>
      <c r="D13" s="36">
        <f>'[1]PEMBAGIAN UPF'!$AB$13</f>
        <v>135945</v>
      </c>
      <c r="E13" s="26">
        <f t="shared" si="0"/>
        <v>20391.75</v>
      </c>
      <c r="F13" s="26">
        <f t="shared" si="1"/>
        <v>115553.25</v>
      </c>
      <c r="G13" s="26">
        <f>F13*$G$4</f>
        <v>94753.664999999994</v>
      </c>
      <c r="H13" s="26">
        <f t="shared" si="3"/>
        <v>20799.584999999999</v>
      </c>
      <c r="I13" s="26">
        <f t="shared" si="4"/>
        <v>115553.25</v>
      </c>
      <c r="J13" s="199">
        <f>H13/2</f>
        <v>10399.7925</v>
      </c>
    </row>
    <row r="14" spans="1:10" x14ac:dyDescent="0.25">
      <c r="A14" s="205">
        <v>10</v>
      </c>
      <c r="B14" s="211" t="s">
        <v>12</v>
      </c>
      <c r="C14" s="211" t="s">
        <v>14</v>
      </c>
      <c r="D14" s="36"/>
      <c r="E14" s="26">
        <f t="shared" si="0"/>
        <v>0</v>
      </c>
      <c r="F14" s="26">
        <f t="shared" si="1"/>
        <v>0</v>
      </c>
      <c r="G14" s="26">
        <f t="shared" si="2"/>
        <v>0</v>
      </c>
      <c r="H14" s="26">
        <f>F14*$H$4</f>
        <v>0</v>
      </c>
      <c r="I14" s="26">
        <f t="shared" si="4"/>
        <v>0</v>
      </c>
    </row>
    <row r="15" spans="1:10" x14ac:dyDescent="0.25">
      <c r="A15" s="202">
        <v>11</v>
      </c>
      <c r="B15" s="211" t="s">
        <v>12</v>
      </c>
      <c r="C15" s="211" t="s">
        <v>17</v>
      </c>
      <c r="D15" s="36"/>
      <c r="E15" s="26">
        <f t="shared" si="0"/>
        <v>0</v>
      </c>
      <c r="F15" s="26">
        <f t="shared" si="1"/>
        <v>0</v>
      </c>
      <c r="G15" s="26">
        <f t="shared" si="2"/>
        <v>0</v>
      </c>
      <c r="H15" s="26">
        <f>F15*$H$4</f>
        <v>0</v>
      </c>
      <c r="I15" s="26">
        <f t="shared" si="4"/>
        <v>0</v>
      </c>
    </row>
    <row r="16" spans="1:10" x14ac:dyDescent="0.25">
      <c r="A16" s="205">
        <v>12</v>
      </c>
      <c r="B16" s="211" t="s">
        <v>12</v>
      </c>
      <c r="C16" s="211" t="str">
        <f>C12</f>
        <v>DR. MUH. FAUZI</v>
      </c>
      <c r="D16" s="36"/>
      <c r="E16" s="26">
        <f t="shared" si="0"/>
        <v>0</v>
      </c>
      <c r="F16" s="26">
        <f t="shared" si="1"/>
        <v>0</v>
      </c>
      <c r="G16" s="26">
        <f t="shared" si="2"/>
        <v>0</v>
      </c>
      <c r="H16" s="26">
        <f t="shared" ref="H16:H19" si="5">F16*$H$4</f>
        <v>0</v>
      </c>
      <c r="I16" s="26">
        <f t="shared" si="4"/>
        <v>0</v>
      </c>
      <c r="J16" s="199"/>
    </row>
    <row r="17" spans="1:10" x14ac:dyDescent="0.25">
      <c r="A17" s="202">
        <v>13</v>
      </c>
      <c r="B17" s="209" t="s">
        <v>13</v>
      </c>
      <c r="C17" s="209"/>
      <c r="D17" s="36"/>
      <c r="E17" s="26">
        <f t="shared" si="0"/>
        <v>0</v>
      </c>
      <c r="F17" s="26">
        <f t="shared" si="1"/>
        <v>0</v>
      </c>
      <c r="G17" s="26">
        <f t="shared" si="2"/>
        <v>0</v>
      </c>
      <c r="H17" s="26">
        <f t="shared" si="5"/>
        <v>0</v>
      </c>
      <c r="I17" s="26">
        <f t="shared" si="4"/>
        <v>0</v>
      </c>
      <c r="J17" s="199">
        <f>H17/2</f>
        <v>0</v>
      </c>
    </row>
    <row r="18" spans="1:10" x14ac:dyDescent="0.25">
      <c r="A18" s="205">
        <v>14</v>
      </c>
      <c r="B18" s="211" t="s">
        <v>13</v>
      </c>
      <c r="C18" s="211" t="s">
        <v>14</v>
      </c>
      <c r="D18" s="36"/>
      <c r="E18" s="26">
        <f t="shared" si="0"/>
        <v>0</v>
      </c>
      <c r="F18" s="26">
        <f t="shared" si="1"/>
        <v>0</v>
      </c>
      <c r="G18" s="26">
        <f t="shared" si="2"/>
        <v>0</v>
      </c>
      <c r="H18" s="26">
        <f t="shared" si="5"/>
        <v>0</v>
      </c>
      <c r="I18" s="26">
        <f t="shared" si="4"/>
        <v>0</v>
      </c>
    </row>
    <row r="19" spans="1:10" x14ac:dyDescent="0.25">
      <c r="A19" s="202">
        <v>15</v>
      </c>
      <c r="B19" s="211" t="s">
        <v>13</v>
      </c>
      <c r="C19" s="211" t="s">
        <v>17</v>
      </c>
      <c r="D19" s="36"/>
      <c r="E19" s="26">
        <f t="shared" si="0"/>
        <v>0</v>
      </c>
      <c r="F19" s="26">
        <f t="shared" si="1"/>
        <v>0</v>
      </c>
      <c r="G19" s="26">
        <f t="shared" si="2"/>
        <v>0</v>
      </c>
      <c r="H19" s="26">
        <f t="shared" si="5"/>
        <v>0</v>
      </c>
      <c r="I19" s="26">
        <f t="shared" si="4"/>
        <v>0</v>
      </c>
    </row>
    <row r="20" spans="1:10" x14ac:dyDescent="0.25">
      <c r="A20" s="205">
        <v>16</v>
      </c>
      <c r="B20" s="211" t="s">
        <v>13</v>
      </c>
      <c r="C20" s="36" t="str">
        <f>C16</f>
        <v>DR. MUH. FAUZI</v>
      </c>
      <c r="D20" s="36"/>
      <c r="E20" s="26">
        <f t="shared" si="0"/>
        <v>0</v>
      </c>
      <c r="F20" s="26">
        <f t="shared" si="1"/>
        <v>0</v>
      </c>
      <c r="G20" s="204"/>
      <c r="H20" s="204"/>
      <c r="I20" s="26">
        <f t="shared" si="4"/>
        <v>0</v>
      </c>
    </row>
    <row r="21" spans="1:10" ht="18.75" x14ac:dyDescent="0.3">
      <c r="A21" s="214" t="s">
        <v>262</v>
      </c>
      <c r="B21" s="215"/>
      <c r="C21" s="215"/>
      <c r="D21" s="216">
        <f>SUM(D5:D20)</f>
        <v>135945</v>
      </c>
      <c r="E21" s="216">
        <f t="shared" ref="E21:F21" si="6">SUM(E5:E20)</f>
        <v>20391.75</v>
      </c>
      <c r="F21" s="216">
        <f t="shared" si="6"/>
        <v>115553.25</v>
      </c>
      <c r="G21" s="206">
        <f>SUM(G5:G20)</f>
        <v>94753.664999999994</v>
      </c>
      <c r="H21" s="206">
        <f>SUM(H5:H20)</f>
        <v>20799.584999999999</v>
      </c>
      <c r="I21" s="206">
        <f>SUM(I5:I20)</f>
        <v>115553.25</v>
      </c>
    </row>
    <row r="24" spans="1:10" ht="28.5" x14ac:dyDescent="0.45">
      <c r="B24" s="207" t="s">
        <v>277</v>
      </c>
    </row>
    <row r="27" spans="1:10" x14ac:dyDescent="0.25">
      <c r="A27" s="384" t="s">
        <v>115</v>
      </c>
      <c r="B27" s="384" t="s">
        <v>276</v>
      </c>
      <c r="C27" s="384" t="s">
        <v>254</v>
      </c>
      <c r="D27" s="384" t="s">
        <v>273</v>
      </c>
      <c r="E27" s="203" t="s">
        <v>279</v>
      </c>
      <c r="F27" s="203" t="s">
        <v>247</v>
      </c>
      <c r="G27" s="203" t="s">
        <v>274</v>
      </c>
      <c r="H27" s="203" t="s">
        <v>254</v>
      </c>
      <c r="I27" s="385" t="s">
        <v>3</v>
      </c>
    </row>
    <row r="28" spans="1:10" x14ac:dyDescent="0.25">
      <c r="A28" s="384"/>
      <c r="B28" s="384"/>
      <c r="C28" s="384"/>
      <c r="D28" s="384"/>
      <c r="E28" s="213">
        <v>0.15</v>
      </c>
      <c r="F28" s="213">
        <v>0.85</v>
      </c>
      <c r="G28" s="163">
        <v>0.86</v>
      </c>
      <c r="H28" s="163">
        <v>0.14000000000000001</v>
      </c>
      <c r="I28" s="386"/>
    </row>
    <row r="29" spans="1:10" x14ac:dyDescent="0.25">
      <c r="A29" s="202">
        <v>1</v>
      </c>
      <c r="B29" s="212" t="str">
        <f>[3]MASTER!P35</f>
        <v>DR.NURHAEDA T,SP.A</v>
      </c>
      <c r="C29" s="212"/>
      <c r="D29" s="36"/>
      <c r="E29" s="36">
        <f>D29*$E$28</f>
        <v>0</v>
      </c>
      <c r="F29" s="36">
        <f>D29*$F$28</f>
        <v>0</v>
      </c>
      <c r="G29" s="26">
        <f>F29*$G$28</f>
        <v>0</v>
      </c>
      <c r="H29" s="26">
        <f>F29*$H$28</f>
        <v>0</v>
      </c>
      <c r="I29" s="26">
        <f t="shared" ref="I29:I53" si="7">SUM(G29:H29)</f>
        <v>0</v>
      </c>
      <c r="J29" s="199">
        <f>H29/2</f>
        <v>0</v>
      </c>
    </row>
    <row r="30" spans="1:10" x14ac:dyDescent="0.25">
      <c r="A30" s="205">
        <v>2</v>
      </c>
      <c r="B30" s="204" t="s">
        <v>35</v>
      </c>
      <c r="C30" s="204" t="str">
        <f>[3]MASTER!P40</f>
        <v>DR. DEWI NURUL SAKINAH</v>
      </c>
      <c r="D30" s="36"/>
      <c r="E30" s="36">
        <f t="shared" ref="E30:E53" si="8">D30*$E$28</f>
        <v>0</v>
      </c>
      <c r="F30" s="36">
        <f t="shared" ref="F30:F53" si="9">D30*$F$28</f>
        <v>0</v>
      </c>
      <c r="G30" s="26">
        <f t="shared" ref="G30:G53" si="10">F30*$G$28</f>
        <v>0</v>
      </c>
      <c r="H30" s="26">
        <f>F30*$H$28</f>
        <v>0</v>
      </c>
      <c r="I30" s="26">
        <f t="shared" si="7"/>
        <v>0</v>
      </c>
    </row>
    <row r="31" spans="1:10" x14ac:dyDescent="0.25">
      <c r="A31" s="202">
        <v>3</v>
      </c>
      <c r="B31" s="204" t="s">
        <v>35</v>
      </c>
      <c r="C31" s="204" t="str">
        <f>[3]MASTER!P41</f>
        <v>DR.REZAH</v>
      </c>
      <c r="D31" s="36"/>
      <c r="E31" s="36">
        <f t="shared" si="8"/>
        <v>0</v>
      </c>
      <c r="F31" s="36">
        <f t="shared" si="9"/>
        <v>0</v>
      </c>
      <c r="G31" s="26">
        <f t="shared" si="10"/>
        <v>0</v>
      </c>
      <c r="H31" s="26">
        <f t="shared" ref="H31:H53" si="11">F31*$H$28</f>
        <v>0</v>
      </c>
      <c r="I31" s="26">
        <f t="shared" si="7"/>
        <v>0</v>
      </c>
    </row>
    <row r="32" spans="1:10" x14ac:dyDescent="0.25">
      <c r="A32" s="205">
        <v>4</v>
      </c>
      <c r="B32" s="204" t="s">
        <v>35</v>
      </c>
      <c r="C32" s="204" t="str">
        <f>[3]MASTER!P42</f>
        <v>DR.LISTI</v>
      </c>
      <c r="D32" s="36"/>
      <c r="E32" s="36">
        <f t="shared" si="8"/>
        <v>0</v>
      </c>
      <c r="F32" s="36">
        <f t="shared" si="9"/>
        <v>0</v>
      </c>
      <c r="G32" s="26">
        <f t="shared" si="10"/>
        <v>0</v>
      </c>
      <c r="H32" s="26">
        <f t="shared" si="11"/>
        <v>0</v>
      </c>
      <c r="I32" s="26">
        <f t="shared" si="7"/>
        <v>0</v>
      </c>
    </row>
    <row r="33" spans="1:10" x14ac:dyDescent="0.25">
      <c r="A33" s="202">
        <v>5</v>
      </c>
      <c r="B33" s="204" t="s">
        <v>35</v>
      </c>
      <c r="C33" s="204" t="str">
        <f>[3]MASTER!P44</f>
        <v>DR. LIDYA</v>
      </c>
      <c r="D33" s="36"/>
      <c r="E33" s="36">
        <f t="shared" si="8"/>
        <v>0</v>
      </c>
      <c r="F33" s="36">
        <f t="shared" si="9"/>
        <v>0</v>
      </c>
      <c r="G33" s="26">
        <f t="shared" si="10"/>
        <v>0</v>
      </c>
      <c r="H33" s="26">
        <f t="shared" si="11"/>
        <v>0</v>
      </c>
      <c r="I33" s="26">
        <f t="shared" si="7"/>
        <v>0</v>
      </c>
    </row>
    <row r="34" spans="1:10" x14ac:dyDescent="0.25">
      <c r="A34" s="205">
        <v>6</v>
      </c>
      <c r="B34" s="212" t="s">
        <v>37</v>
      </c>
      <c r="C34" s="212"/>
      <c r="D34" s="36">
        <f>'[1]PEMBAGIAN UPF'!$AB$34</f>
        <v>3806460</v>
      </c>
      <c r="E34" s="36">
        <f t="shared" si="8"/>
        <v>570969</v>
      </c>
      <c r="F34" s="36">
        <f t="shared" si="9"/>
        <v>3235491</v>
      </c>
      <c r="G34" s="26">
        <f t="shared" si="10"/>
        <v>2782522.26</v>
      </c>
      <c r="H34" s="26">
        <f t="shared" si="11"/>
        <v>452968.74000000005</v>
      </c>
      <c r="I34" s="26">
        <f t="shared" si="7"/>
        <v>3235491</v>
      </c>
      <c r="J34" s="199">
        <f>H34/2</f>
        <v>226484.37000000002</v>
      </c>
    </row>
    <row r="35" spans="1:10" x14ac:dyDescent="0.25">
      <c r="A35" s="202">
        <v>7</v>
      </c>
      <c r="B35" s="204" t="s">
        <v>37</v>
      </c>
      <c r="C35" s="204" t="s">
        <v>40</v>
      </c>
      <c r="D35" s="36"/>
      <c r="E35" s="36">
        <f t="shared" si="8"/>
        <v>0</v>
      </c>
      <c r="F35" s="36">
        <f t="shared" si="9"/>
        <v>0</v>
      </c>
      <c r="G35" s="26">
        <f t="shared" si="10"/>
        <v>0</v>
      </c>
      <c r="H35" s="26">
        <f t="shared" si="11"/>
        <v>0</v>
      </c>
      <c r="I35" s="26">
        <f t="shared" si="7"/>
        <v>0</v>
      </c>
    </row>
    <row r="36" spans="1:10" x14ac:dyDescent="0.25">
      <c r="A36" s="205">
        <v>8</v>
      </c>
      <c r="B36" s="204" t="s">
        <v>37</v>
      </c>
      <c r="C36" s="204" t="s">
        <v>278</v>
      </c>
      <c r="D36" s="36"/>
      <c r="E36" s="36">
        <f t="shared" si="8"/>
        <v>0</v>
      </c>
      <c r="F36" s="36">
        <f t="shared" si="9"/>
        <v>0</v>
      </c>
      <c r="G36" s="26">
        <f t="shared" si="10"/>
        <v>0</v>
      </c>
      <c r="H36" s="26">
        <f t="shared" si="11"/>
        <v>0</v>
      </c>
      <c r="I36" s="26">
        <f t="shared" si="7"/>
        <v>0</v>
      </c>
    </row>
    <row r="37" spans="1:10" x14ac:dyDescent="0.25">
      <c r="A37" s="202">
        <v>9</v>
      </c>
      <c r="B37" s="204" t="s">
        <v>37</v>
      </c>
      <c r="C37" s="204" t="s">
        <v>41</v>
      </c>
      <c r="D37" s="36"/>
      <c r="E37" s="36">
        <f t="shared" si="8"/>
        <v>0</v>
      </c>
      <c r="F37" s="36">
        <f t="shared" si="9"/>
        <v>0</v>
      </c>
      <c r="G37" s="26">
        <f t="shared" si="10"/>
        <v>0</v>
      </c>
      <c r="H37" s="217">
        <f t="shared" si="11"/>
        <v>0</v>
      </c>
      <c r="I37" s="26">
        <f t="shared" si="7"/>
        <v>0</v>
      </c>
    </row>
    <row r="38" spans="1:10" x14ac:dyDescent="0.25">
      <c r="A38" s="205">
        <v>10</v>
      </c>
      <c r="B38" s="204" t="s">
        <v>37</v>
      </c>
      <c r="C38" s="204" t="s">
        <v>267</v>
      </c>
      <c r="D38" s="36"/>
      <c r="E38" s="36">
        <f t="shared" si="8"/>
        <v>0</v>
      </c>
      <c r="F38" s="36">
        <f t="shared" si="9"/>
        <v>0</v>
      </c>
      <c r="G38" s="26">
        <f t="shared" si="10"/>
        <v>0</v>
      </c>
      <c r="H38" s="26">
        <f t="shared" si="11"/>
        <v>0</v>
      </c>
      <c r="I38" s="26">
        <f t="shared" si="7"/>
        <v>0</v>
      </c>
    </row>
    <row r="39" spans="1:10" x14ac:dyDescent="0.25">
      <c r="A39" s="202">
        <v>11</v>
      </c>
      <c r="B39" s="212" t="s">
        <v>38</v>
      </c>
      <c r="C39" s="212"/>
      <c r="D39" s="36">
        <f>'[1]PEMBAGIAN UPF'!$AB$39</f>
        <v>1146460</v>
      </c>
      <c r="E39" s="36">
        <f t="shared" si="8"/>
        <v>171969</v>
      </c>
      <c r="F39" s="36">
        <f t="shared" si="9"/>
        <v>974491</v>
      </c>
      <c r="G39" s="26">
        <f t="shared" si="10"/>
        <v>838062.26</v>
      </c>
      <c r="H39" s="26">
        <f t="shared" si="11"/>
        <v>136428.74000000002</v>
      </c>
      <c r="I39" s="26">
        <f t="shared" si="7"/>
        <v>974491</v>
      </c>
      <c r="J39" s="199">
        <f>H39/2</f>
        <v>68214.37000000001</v>
      </c>
    </row>
    <row r="40" spans="1:10" x14ac:dyDescent="0.25">
      <c r="A40" s="205">
        <v>12</v>
      </c>
      <c r="B40" s="204" t="s">
        <v>38</v>
      </c>
      <c r="C40" s="204" t="s">
        <v>40</v>
      </c>
      <c r="D40" s="36"/>
      <c r="E40" s="36">
        <f t="shared" si="8"/>
        <v>0</v>
      </c>
      <c r="F40" s="36">
        <f t="shared" si="9"/>
        <v>0</v>
      </c>
      <c r="G40" s="26">
        <f t="shared" si="10"/>
        <v>0</v>
      </c>
      <c r="H40" s="26">
        <f t="shared" si="11"/>
        <v>0</v>
      </c>
      <c r="I40" s="26">
        <f t="shared" si="7"/>
        <v>0</v>
      </c>
    </row>
    <row r="41" spans="1:10" x14ac:dyDescent="0.25">
      <c r="A41" s="202">
        <v>13</v>
      </c>
      <c r="B41" s="204" t="s">
        <v>38</v>
      </c>
      <c r="C41" s="204" t="s">
        <v>278</v>
      </c>
      <c r="D41" s="36"/>
      <c r="E41" s="36">
        <f t="shared" si="8"/>
        <v>0</v>
      </c>
      <c r="F41" s="36">
        <f t="shared" si="9"/>
        <v>0</v>
      </c>
      <c r="G41" s="26">
        <f t="shared" si="10"/>
        <v>0</v>
      </c>
      <c r="H41" s="26">
        <f t="shared" si="11"/>
        <v>0</v>
      </c>
      <c r="I41" s="26">
        <f t="shared" si="7"/>
        <v>0</v>
      </c>
    </row>
    <row r="42" spans="1:10" x14ac:dyDescent="0.25">
      <c r="A42" s="205">
        <v>14</v>
      </c>
      <c r="B42" s="204" t="s">
        <v>38</v>
      </c>
      <c r="C42" s="204" t="s">
        <v>41</v>
      </c>
      <c r="D42" s="36"/>
      <c r="E42" s="36">
        <f t="shared" si="8"/>
        <v>0</v>
      </c>
      <c r="F42" s="36">
        <f t="shared" si="9"/>
        <v>0</v>
      </c>
      <c r="G42" s="26">
        <f t="shared" si="10"/>
        <v>0</v>
      </c>
      <c r="H42" s="217">
        <f t="shared" si="11"/>
        <v>0</v>
      </c>
      <c r="I42" s="26">
        <f t="shared" si="7"/>
        <v>0</v>
      </c>
    </row>
    <row r="43" spans="1:10" x14ac:dyDescent="0.25">
      <c r="A43" s="202">
        <v>15</v>
      </c>
      <c r="B43" s="204" t="s">
        <v>38</v>
      </c>
      <c r="C43" s="204" t="s">
        <v>267</v>
      </c>
      <c r="D43" s="36"/>
      <c r="E43" s="36">
        <f t="shared" si="8"/>
        <v>0</v>
      </c>
      <c r="F43" s="36">
        <f t="shared" si="9"/>
        <v>0</v>
      </c>
      <c r="G43" s="26">
        <f t="shared" si="10"/>
        <v>0</v>
      </c>
      <c r="H43" s="26">
        <f t="shared" si="11"/>
        <v>0</v>
      </c>
      <c r="I43" s="26">
        <f t="shared" si="7"/>
        <v>0</v>
      </c>
    </row>
    <row r="44" spans="1:10" x14ac:dyDescent="0.25">
      <c r="A44" s="205">
        <v>16</v>
      </c>
      <c r="B44" s="212" t="s">
        <v>39</v>
      </c>
      <c r="C44" s="212"/>
      <c r="D44" s="36">
        <f>'[1]PEMBAGIAN UPF'!$AB$44</f>
        <v>1055520</v>
      </c>
      <c r="E44" s="36">
        <f t="shared" si="8"/>
        <v>158328</v>
      </c>
      <c r="F44" s="36">
        <f t="shared" si="9"/>
        <v>897192</v>
      </c>
      <c r="G44" s="26">
        <f t="shared" si="10"/>
        <v>771585.12</v>
      </c>
      <c r="H44" s="26">
        <f t="shared" si="11"/>
        <v>125606.88000000002</v>
      </c>
      <c r="I44" s="26">
        <f t="shared" si="7"/>
        <v>897192</v>
      </c>
      <c r="J44" s="199">
        <f>H44/2</f>
        <v>62803.44000000001</v>
      </c>
    </row>
    <row r="45" spans="1:10" x14ac:dyDescent="0.25">
      <c r="A45" s="202">
        <v>17</v>
      </c>
      <c r="B45" s="204" t="s">
        <v>39</v>
      </c>
      <c r="C45" s="204" t="s">
        <v>40</v>
      </c>
      <c r="D45" s="36"/>
      <c r="E45" s="36">
        <f t="shared" si="8"/>
        <v>0</v>
      </c>
      <c r="F45" s="36">
        <f t="shared" si="9"/>
        <v>0</v>
      </c>
      <c r="G45" s="26">
        <f t="shared" si="10"/>
        <v>0</v>
      </c>
      <c r="H45" s="26">
        <f t="shared" si="11"/>
        <v>0</v>
      </c>
      <c r="I45" s="26">
        <f t="shared" si="7"/>
        <v>0</v>
      </c>
    </row>
    <row r="46" spans="1:10" x14ac:dyDescent="0.25">
      <c r="A46" s="205">
        <v>18</v>
      </c>
      <c r="B46" s="204" t="s">
        <v>39</v>
      </c>
      <c r="C46" s="204" t="s">
        <v>278</v>
      </c>
      <c r="D46" s="36"/>
      <c r="E46" s="36">
        <f t="shared" si="8"/>
        <v>0</v>
      </c>
      <c r="F46" s="36">
        <f t="shared" si="9"/>
        <v>0</v>
      </c>
      <c r="G46" s="26">
        <f t="shared" si="10"/>
        <v>0</v>
      </c>
      <c r="H46" s="26">
        <f t="shared" si="11"/>
        <v>0</v>
      </c>
      <c r="I46" s="26">
        <f t="shared" si="7"/>
        <v>0</v>
      </c>
    </row>
    <row r="47" spans="1:10" x14ac:dyDescent="0.25">
      <c r="A47" s="202">
        <v>19</v>
      </c>
      <c r="B47" s="204" t="s">
        <v>39</v>
      </c>
      <c r="C47" s="204" t="s">
        <v>41</v>
      </c>
      <c r="D47" s="36"/>
      <c r="E47" s="36">
        <f t="shared" si="8"/>
        <v>0</v>
      </c>
      <c r="F47" s="36">
        <f t="shared" si="9"/>
        <v>0</v>
      </c>
      <c r="G47" s="26">
        <f t="shared" si="10"/>
        <v>0</v>
      </c>
      <c r="H47" s="217">
        <f t="shared" si="11"/>
        <v>0</v>
      </c>
      <c r="I47" s="26">
        <f t="shared" si="7"/>
        <v>0</v>
      </c>
    </row>
    <row r="48" spans="1:10" x14ac:dyDescent="0.25">
      <c r="A48" s="205">
        <v>20</v>
      </c>
      <c r="B48" s="204" t="s">
        <v>39</v>
      </c>
      <c r="C48" s="204" t="s">
        <v>267</v>
      </c>
      <c r="D48" s="36"/>
      <c r="E48" s="36">
        <f t="shared" si="8"/>
        <v>0</v>
      </c>
      <c r="F48" s="36">
        <f t="shared" si="9"/>
        <v>0</v>
      </c>
      <c r="G48" s="26">
        <f t="shared" si="10"/>
        <v>0</v>
      </c>
      <c r="H48" s="26">
        <f t="shared" si="11"/>
        <v>0</v>
      </c>
      <c r="I48" s="26">
        <f t="shared" si="7"/>
        <v>0</v>
      </c>
    </row>
    <row r="49" spans="1:17" x14ac:dyDescent="0.25">
      <c r="A49" s="202">
        <v>21</v>
      </c>
      <c r="B49" s="212" t="s">
        <v>42</v>
      </c>
      <c r="C49" s="212"/>
      <c r="D49" s="36"/>
      <c r="E49" s="36">
        <f t="shared" si="8"/>
        <v>0</v>
      </c>
      <c r="F49" s="36">
        <f t="shared" si="9"/>
        <v>0</v>
      </c>
      <c r="G49" s="26">
        <f t="shared" si="10"/>
        <v>0</v>
      </c>
      <c r="H49" s="26">
        <f t="shared" si="11"/>
        <v>0</v>
      </c>
      <c r="I49" s="26">
        <f t="shared" si="7"/>
        <v>0</v>
      </c>
      <c r="J49" s="199">
        <f>H49/2</f>
        <v>0</v>
      </c>
    </row>
    <row r="50" spans="1:17" x14ac:dyDescent="0.25">
      <c r="A50" s="205">
        <v>22</v>
      </c>
      <c r="B50" s="204" t="s">
        <v>42</v>
      </c>
      <c r="C50" s="204" t="s">
        <v>40</v>
      </c>
      <c r="D50" s="36"/>
      <c r="E50" s="36">
        <f t="shared" si="8"/>
        <v>0</v>
      </c>
      <c r="F50" s="36">
        <f t="shared" si="9"/>
        <v>0</v>
      </c>
      <c r="G50" s="26">
        <f t="shared" si="10"/>
        <v>0</v>
      </c>
      <c r="H50" s="26">
        <f t="shared" si="11"/>
        <v>0</v>
      </c>
      <c r="I50" s="26">
        <f t="shared" si="7"/>
        <v>0</v>
      </c>
    </row>
    <row r="51" spans="1:17" x14ac:dyDescent="0.25">
      <c r="A51" s="202">
        <v>23</v>
      </c>
      <c r="B51" s="204" t="s">
        <v>42</v>
      </c>
      <c r="C51" s="204" t="s">
        <v>278</v>
      </c>
      <c r="D51" s="36"/>
      <c r="E51" s="36">
        <f t="shared" si="8"/>
        <v>0</v>
      </c>
      <c r="F51" s="36">
        <f t="shared" si="9"/>
        <v>0</v>
      </c>
      <c r="G51" s="26">
        <f t="shared" si="10"/>
        <v>0</v>
      </c>
      <c r="H51" s="26">
        <f t="shared" si="11"/>
        <v>0</v>
      </c>
      <c r="I51" s="26">
        <f t="shared" si="7"/>
        <v>0</v>
      </c>
    </row>
    <row r="52" spans="1:17" x14ac:dyDescent="0.25">
      <c r="A52" s="205">
        <v>24</v>
      </c>
      <c r="B52" s="204" t="s">
        <v>42</v>
      </c>
      <c r="C52" s="204" t="s">
        <v>41</v>
      </c>
      <c r="D52" s="36"/>
      <c r="E52" s="36">
        <f t="shared" si="8"/>
        <v>0</v>
      </c>
      <c r="F52" s="36">
        <f t="shared" si="9"/>
        <v>0</v>
      </c>
      <c r="G52" s="26">
        <f t="shared" si="10"/>
        <v>0</v>
      </c>
      <c r="H52" s="217">
        <f t="shared" si="11"/>
        <v>0</v>
      </c>
      <c r="I52" s="26">
        <f t="shared" si="7"/>
        <v>0</v>
      </c>
    </row>
    <row r="53" spans="1:17" x14ac:dyDescent="0.25">
      <c r="A53" s="202">
        <v>25</v>
      </c>
      <c r="B53" s="204" t="s">
        <v>42</v>
      </c>
      <c r="C53" s="204" t="s">
        <v>267</v>
      </c>
      <c r="D53" s="36"/>
      <c r="E53" s="36">
        <f t="shared" si="8"/>
        <v>0</v>
      </c>
      <c r="F53" s="36">
        <f t="shared" si="9"/>
        <v>0</v>
      </c>
      <c r="G53" s="26">
        <f t="shared" si="10"/>
        <v>0</v>
      </c>
      <c r="H53" s="26">
        <f t="shared" si="11"/>
        <v>0</v>
      </c>
      <c r="I53" s="26">
        <f t="shared" si="7"/>
        <v>0</v>
      </c>
    </row>
    <row r="54" spans="1:17" ht="18.75" x14ac:dyDescent="0.3">
      <c r="A54" s="214" t="s">
        <v>262</v>
      </c>
      <c r="B54" s="215"/>
      <c r="C54" s="215"/>
      <c r="D54" s="216">
        <f>SUM(D29:D53)</f>
        <v>6008440</v>
      </c>
      <c r="E54" s="216">
        <f t="shared" ref="E54:F54" si="12">SUM(E29:E53)</f>
        <v>901266</v>
      </c>
      <c r="F54" s="216">
        <f t="shared" si="12"/>
        <v>5107174</v>
      </c>
      <c r="G54" s="206">
        <f>SUM(G29:G53)</f>
        <v>4392169.6399999997</v>
      </c>
      <c r="H54" s="206">
        <f t="shared" ref="H54:I54" si="13">SUM(H29:H53)</f>
        <v>715004.3600000001</v>
      </c>
      <c r="I54" s="206">
        <f t="shared" si="13"/>
        <v>5107174</v>
      </c>
    </row>
    <row r="56" spans="1:17" x14ac:dyDescent="0.25">
      <c r="G56" s="199">
        <f>G54*85%</f>
        <v>3733344.1939999997</v>
      </c>
      <c r="H56" s="199">
        <f>H54*85%</f>
        <v>607753.70600000012</v>
      </c>
    </row>
    <row r="57" spans="1:17" x14ac:dyDescent="0.25">
      <c r="G57" s="199"/>
      <c r="H57" s="199"/>
    </row>
    <row r="58" spans="1:17" ht="28.5" x14ac:dyDescent="0.45">
      <c r="B58" s="207" t="s">
        <v>287</v>
      </c>
      <c r="N58" s="251"/>
      <c r="P58" s="161"/>
      <c r="Q58" s="161"/>
    </row>
    <row r="59" spans="1:17" x14ac:dyDescent="0.25">
      <c r="N59" s="251"/>
      <c r="P59" s="161"/>
      <c r="Q59" s="161"/>
    </row>
    <row r="60" spans="1:17" ht="15" customHeight="1" x14ac:dyDescent="0.25">
      <c r="A60" s="384" t="s">
        <v>115</v>
      </c>
      <c r="B60" s="384" t="s">
        <v>276</v>
      </c>
      <c r="C60" s="387" t="s">
        <v>3</v>
      </c>
    </row>
    <row r="61" spans="1:17" x14ac:dyDescent="0.25">
      <c r="A61" s="384"/>
      <c r="B61" s="384"/>
      <c r="C61" s="387"/>
    </row>
    <row r="62" spans="1:17" x14ac:dyDescent="0.25">
      <c r="A62" s="202">
        <v>1</v>
      </c>
      <c r="B62" s="202" t="s">
        <v>43</v>
      </c>
      <c r="C62" s="252">
        <f>'[1]PEMBAGIAN UPF'!$AA$72</f>
        <v>49721631.666666672</v>
      </c>
    </row>
    <row r="63" spans="1:17" x14ac:dyDescent="0.25">
      <c r="A63" s="202">
        <v>2</v>
      </c>
      <c r="B63" s="202" t="s">
        <v>44</v>
      </c>
      <c r="C63" s="252">
        <f>'[1]PEMBAGIAN UPF'!$AA$73</f>
        <v>23655136.666666668</v>
      </c>
    </row>
    <row r="64" spans="1:17" x14ac:dyDescent="0.25">
      <c r="A64" s="202">
        <v>3</v>
      </c>
      <c r="B64" s="202" t="s">
        <v>45</v>
      </c>
      <c r="C64" s="252">
        <f>'[1]PEMBAGIAN UPF'!$AA$74</f>
        <v>57516081.666666664</v>
      </c>
    </row>
    <row r="65" spans="1:27" x14ac:dyDescent="0.25">
      <c r="A65" s="202">
        <v>4</v>
      </c>
      <c r="B65" s="202" t="s">
        <v>46</v>
      </c>
      <c r="C65" s="252"/>
    </row>
    <row r="66" spans="1:27" x14ac:dyDescent="0.25">
      <c r="A66" s="202">
        <v>5</v>
      </c>
      <c r="B66" s="202" t="s">
        <v>47</v>
      </c>
      <c r="C66" s="252"/>
    </row>
    <row r="67" spans="1:27" x14ac:dyDescent="0.25">
      <c r="A67" s="202">
        <v>6</v>
      </c>
      <c r="B67" s="202" t="s">
        <v>48</v>
      </c>
      <c r="C67" s="252">
        <f>'[1]PEMBAGIAN UPF'!$AA$77</f>
        <v>5471265.0000000009</v>
      </c>
    </row>
    <row r="68" spans="1:27" x14ac:dyDescent="0.25">
      <c r="A68" s="202">
        <v>7</v>
      </c>
      <c r="B68" s="202" t="s">
        <v>49</v>
      </c>
      <c r="C68" s="252"/>
    </row>
    <row r="69" spans="1:27" x14ac:dyDescent="0.25">
      <c r="A69" s="202">
        <v>8</v>
      </c>
      <c r="B69" s="202" t="s">
        <v>50</v>
      </c>
      <c r="C69" s="252"/>
    </row>
    <row r="70" spans="1:27" x14ac:dyDescent="0.25">
      <c r="A70" s="202">
        <v>9</v>
      </c>
      <c r="B70" s="202" t="s">
        <v>288</v>
      </c>
      <c r="C70" s="252"/>
    </row>
    <row r="71" spans="1:27" x14ac:dyDescent="0.25">
      <c r="A71" s="202">
        <v>10</v>
      </c>
      <c r="B71" s="202" t="s">
        <v>51</v>
      </c>
      <c r="C71" s="252"/>
    </row>
    <row r="72" spans="1:27" x14ac:dyDescent="0.25">
      <c r="A72" s="202">
        <v>11</v>
      </c>
      <c r="B72" s="202" t="s">
        <v>111</v>
      </c>
      <c r="C72" s="252">
        <f>'[1]PEMBAGIAN UPF'!$AA$82</f>
        <v>289448134</v>
      </c>
    </row>
    <row r="73" spans="1:27" ht="18.75" x14ac:dyDescent="0.3">
      <c r="A73" s="389" t="s">
        <v>262</v>
      </c>
      <c r="B73" s="389"/>
      <c r="C73" s="253">
        <f t="shared" ref="C73" si="14">SUM(C62:C72)</f>
        <v>425812249</v>
      </c>
    </row>
    <row r="74" spans="1:27" x14ac:dyDescent="0.25">
      <c r="N74" s="251"/>
      <c r="P74" s="161"/>
      <c r="Q74" s="161"/>
    </row>
    <row r="75" spans="1:27" x14ac:dyDescent="0.25">
      <c r="N75" s="251"/>
      <c r="P75" s="161"/>
      <c r="Q75" s="161"/>
    </row>
    <row r="76" spans="1:27" x14ac:dyDescent="0.25">
      <c r="N76" s="251"/>
      <c r="P76" s="161"/>
      <c r="Q76" s="161"/>
    </row>
    <row r="77" spans="1:27" ht="28.5" x14ac:dyDescent="0.45">
      <c r="B77" s="207" t="s">
        <v>289</v>
      </c>
      <c r="N77" s="251"/>
      <c r="P77" s="161"/>
      <c r="Q77" s="161"/>
      <c r="AA77" s="199">
        <f>C73+C92</f>
        <v>597302564</v>
      </c>
    </row>
    <row r="78" spans="1:27" x14ac:dyDescent="0.25">
      <c r="N78" s="251"/>
      <c r="P78" s="161"/>
      <c r="Q78" s="161"/>
    </row>
    <row r="79" spans="1:27" ht="15" customHeight="1" x14ac:dyDescent="0.25">
      <c r="A79" s="384" t="s">
        <v>115</v>
      </c>
      <c r="B79" s="384" t="s">
        <v>276</v>
      </c>
      <c r="C79" s="387" t="s">
        <v>3</v>
      </c>
    </row>
    <row r="80" spans="1:27" x14ac:dyDescent="0.25">
      <c r="A80" s="385"/>
      <c r="B80" s="385"/>
      <c r="C80" s="388"/>
    </row>
    <row r="81" spans="1:3" x14ac:dyDescent="0.25">
      <c r="A81" s="202">
        <v>1</v>
      </c>
      <c r="B81" s="202" t="s">
        <v>43</v>
      </c>
      <c r="C81" s="252">
        <f>'[1]PEMBAGIAN UPF'!$AA$91</f>
        <v>26287541.666666664</v>
      </c>
    </row>
    <row r="82" spans="1:3" x14ac:dyDescent="0.25">
      <c r="A82" s="202">
        <v>2</v>
      </c>
      <c r="B82" s="202" t="s">
        <v>44</v>
      </c>
      <c r="C82" s="252">
        <f>'[1]PEMBAGIAN UPF'!$AA$92</f>
        <v>5180390</v>
      </c>
    </row>
    <row r="83" spans="1:3" x14ac:dyDescent="0.25">
      <c r="A83" s="202">
        <v>3</v>
      </c>
      <c r="B83" s="202" t="s">
        <v>45</v>
      </c>
      <c r="C83" s="252">
        <f>'[1]PEMBAGIAN UPF'!$AA$93</f>
        <v>12029575</v>
      </c>
    </row>
    <row r="84" spans="1:3" x14ac:dyDescent="0.25">
      <c r="A84" s="202">
        <v>4</v>
      </c>
      <c r="B84" s="202" t="s">
        <v>46</v>
      </c>
      <c r="C84" s="252"/>
    </row>
    <row r="85" spans="1:3" x14ac:dyDescent="0.25">
      <c r="A85" s="202">
        <v>5</v>
      </c>
      <c r="B85" s="202" t="s">
        <v>47</v>
      </c>
      <c r="C85" s="252"/>
    </row>
    <row r="86" spans="1:3" x14ac:dyDescent="0.25">
      <c r="A86" s="202">
        <v>6</v>
      </c>
      <c r="B86" s="202" t="s">
        <v>48</v>
      </c>
      <c r="C86" s="252">
        <f>'[1]PEMBAGIAN UPF'!$AA$96</f>
        <v>16556406.666666668</v>
      </c>
    </row>
    <row r="87" spans="1:3" x14ac:dyDescent="0.25">
      <c r="A87" s="202">
        <v>7</v>
      </c>
      <c r="B87" s="202" t="s">
        <v>49</v>
      </c>
      <c r="C87" s="252">
        <f>'[1]PEMBAGIAN UPF'!$AA$97</f>
        <v>20249061.666666668</v>
      </c>
    </row>
    <row r="88" spans="1:3" x14ac:dyDescent="0.25">
      <c r="A88" s="202">
        <v>8</v>
      </c>
      <c r="B88" s="202" t="s">
        <v>50</v>
      </c>
      <c r="C88" s="252">
        <f>'[1]PEMBAGIAN UPF'!$AA$98</f>
        <v>4781990</v>
      </c>
    </row>
    <row r="89" spans="1:3" x14ac:dyDescent="0.25">
      <c r="A89" s="202">
        <v>9</v>
      </c>
      <c r="B89" s="202" t="s">
        <v>288</v>
      </c>
      <c r="C89" s="252"/>
    </row>
    <row r="90" spans="1:3" x14ac:dyDescent="0.25">
      <c r="A90" s="202">
        <v>10</v>
      </c>
      <c r="B90" s="202" t="s">
        <v>51</v>
      </c>
      <c r="C90" s="252"/>
    </row>
    <row r="91" spans="1:3" x14ac:dyDescent="0.25">
      <c r="A91" s="202"/>
      <c r="B91" s="202" t="s">
        <v>111</v>
      </c>
      <c r="C91" s="252">
        <f>'[1]PEMBAGIAN UPF'!$AA$101</f>
        <v>86405350</v>
      </c>
    </row>
    <row r="92" spans="1:3" ht="18.75" x14ac:dyDescent="0.3">
      <c r="A92" s="389" t="s">
        <v>262</v>
      </c>
      <c r="B92" s="389"/>
      <c r="C92" s="36">
        <f t="shared" ref="C92" si="15">SUM(C81:C91)</f>
        <v>171490315</v>
      </c>
    </row>
  </sheetData>
  <mergeCells count="18">
    <mergeCell ref="C79:C80"/>
    <mergeCell ref="A92:B92"/>
    <mergeCell ref="C60:C61"/>
    <mergeCell ref="A73:B73"/>
    <mergeCell ref="A79:A80"/>
    <mergeCell ref="B79:B80"/>
    <mergeCell ref="A60:A61"/>
    <mergeCell ref="B60:B61"/>
    <mergeCell ref="D3:D4"/>
    <mergeCell ref="I3:I4"/>
    <mergeCell ref="A27:A28"/>
    <mergeCell ref="D27:D28"/>
    <mergeCell ref="I27:I28"/>
    <mergeCell ref="B3:B4"/>
    <mergeCell ref="C3:C4"/>
    <mergeCell ref="B27:B28"/>
    <mergeCell ref="C27:C28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PENGGABUNGAN FILE</vt:lpstr>
      <vt:lpstr>PENGABUNGAN UPF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ASUS</cp:lastModifiedBy>
  <cp:lastPrinted>2021-09-13T04:36:45Z</cp:lastPrinted>
  <dcterms:created xsi:type="dcterms:W3CDTF">2021-09-12T04:52:57Z</dcterms:created>
  <dcterms:modified xsi:type="dcterms:W3CDTF">2021-10-03T15:40:02Z</dcterms:modified>
</cp:coreProperties>
</file>