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FD7D4AD5-1A27-46EA-A30A-2FE41B723A35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28" i="41"/>
  <c r="N28" i="41"/>
  <c r="P28" i="41"/>
  <c r="L29" i="41"/>
  <c r="N29" i="41" s="1"/>
  <c r="P29" i="41" s="1"/>
  <c r="Q29" i="41" s="1"/>
  <c r="L30" i="41"/>
  <c r="N30" i="41"/>
  <c r="P30" i="41" s="1"/>
  <c r="Q30" i="41" s="1"/>
  <c r="L31" i="41"/>
  <c r="N31" i="41"/>
  <c r="P31" i="41" s="1"/>
  <c r="Q31" i="41" s="1"/>
  <c r="L32" i="41"/>
  <c r="N32" i="41"/>
  <c r="P32" i="41" s="1"/>
  <c r="Q32" i="41" s="1"/>
  <c r="L33" i="41"/>
  <c r="N33" i="41"/>
  <c r="P33" i="41" s="1"/>
  <c r="Q33" i="41" s="1"/>
  <c r="L34" i="41"/>
  <c r="N34" i="41"/>
  <c r="P34" i="41" s="1"/>
  <c r="Q34" i="41" s="1"/>
  <c r="L35" i="41"/>
  <c r="N35" i="41" s="1"/>
  <c r="L37" i="41"/>
  <c r="N37" i="41" s="1"/>
  <c r="P37" i="41" s="1"/>
  <c r="Q37" i="41" s="1"/>
  <c r="P19" i="41"/>
  <c r="N19" i="41"/>
  <c r="N18" i="41"/>
  <c r="L22" i="41"/>
  <c r="N22" i="41" s="1"/>
  <c r="P22" i="41" s="1"/>
  <c r="Q22" i="41" s="1"/>
  <c r="L21" i="41"/>
  <c r="N21" i="41" s="1"/>
  <c r="P21" i="41" s="1"/>
  <c r="Q21" i="41" s="1"/>
  <c r="L10" i="41"/>
  <c r="N10" i="41" s="1"/>
  <c r="P10" i="41" s="1"/>
  <c r="Q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35" i="41" l="1"/>
  <c r="Q35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Q19" i="41" s="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N12" i="41" s="1"/>
  <c r="P12" i="41" s="1"/>
  <c r="Q12" i="41" s="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R28" i="41" l="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P18" i="41" s="1"/>
  <c r="Q18" i="41" s="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U6" i="41" l="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<sst xmlns="http://schemas.openxmlformats.org/spreadsheetml/2006/main" count="536" uniqueCount="59">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</sst>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2.3605377368476761</c:v>
                </c:pt>
                <c:pt idx="1">
                  <c:v>13.055290921280124</c:v>
                </c:pt>
                <c:pt idx="2">
                  <c:v>0.41988638368441478</c:v>
                </c:pt>
                <c:pt idx="3">
                  <c:v>19.582936381920184</c:v>
                </c:pt>
                <c:pt idx="4">
                  <c:v>35.418651423732406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1.2761335867499324</c:v>
                </c:pt>
                <c:pt idx="1">
                  <c:v>9.9556520952122369</c:v>
                </c:pt>
                <c:pt idx="2">
                  <c:v>0</c:v>
                </c:pt>
                <c:pt idx="3">
                  <c:v>14.933478142818355</c:v>
                </c:pt>
                <c:pt idx="4">
                  <c:v>26.165263824780528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1.011672311463196</c:v>
                </c:pt>
                <c:pt idx="1">
                  <c:v>15.036939579027207</c:v>
                </c:pt>
                <c:pt idx="2">
                  <c:v>0</c:v>
                </c:pt>
                <c:pt idx="3">
                  <c:v>22.555409368540811</c:v>
                </c:pt>
                <c:pt idx="4">
                  <c:v>38.604021259031221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35.418651423732406</c:v>
                </c:pt>
                <c:pt idx="2">
                  <c:v>26.165263824780528</c:v>
                </c:pt>
                <c:pt idx="3">
                  <c:v>38.604021259031221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0.19406513531632613</c:v>
                </c:pt>
                <c:pt idx="2">
                  <c:v>0.39822608380848945</c:v>
                </c:pt>
                <c:pt idx="3">
                  <c:v>0.22567188675374411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35.612716559048735</c:v>
                </c:pt>
                <c:pt idx="2">
                  <c:v>26.563489908589016</c:v>
                </c:pt>
                <c:pt idx="3">
                  <c:v>38.829693145784965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Carbon Footprint(CO2)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kg CO2e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(Sheet1!$D$2,Sheet1!$D$3,Sheet1!$D$4)</c:f>
              <c:numCache>
                <c:formatCode>General</c:formatCode>
                <c:ptCount val="3"/>
                <c:pt idx="0">
                  <c:v>2.3063209391043368E-6</c:v>
                </c:pt>
                <c:pt idx="1">
                  <c:v>1.7202824976939091E-6</c:v>
                </c:pt>
                <c:pt idx="2">
                  <c:v>2.514656083947787E-6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4-4C6E-9770-5A4B1B5F9C4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(Sheet1!$E$2,Sheet1!$E$3,Sheet1!$E$4)</c:f>
              <c:numCache>
                <c:formatCode>General</c:formatCode>
                <c:ptCount val="3"/>
                <c:pt idx="0">
                  <c:v>2.2855468378256241E-6</c:v>
                </c:pt>
                <c:pt idx="1">
                  <c:v>1.7047871161842704E-6</c:v>
                </c:pt>
                <c:pt idx="2">
                  <c:v>2.4920054114922226E-6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4-4C6E-9770-5A4B1B5F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45336"/>
        <c:axId val="415347632"/>
      </c:barChart>
      <c:catAx>
        <c:axId val="41534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7632"/>
        <c:crosses val="autoZero"/>
        <c:auto val="1"/>
        <c:lblAlgn val="ctr"/>
        <c:lblOffset val="100"/>
        <c:noMultiLvlLbl val="0"/>
      </c:catAx>
      <c:valAx>
        <c:axId val="4153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Carbon Footprint(others)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kgCH4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(Sheet1!$F$2,Sheet1!$F$3,Sheet1!$F$4)</c:f>
              <c:numCache>
                <c:formatCode>General</c:formatCode>
                <c:ptCount val="3"/>
                <c:pt idx="0">
                  <c:v>7.1225490098443969E-9</c:v>
                </c:pt>
                <c:pt idx="1">
                  <c:v>5.3127022318761886E-9</c:v>
                </c:pt>
                <c:pt idx="2">
                  <c:v>7.7659448419078969E-9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4-4094-9C55-2E25796126E2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kgN2O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(Sheet1!$A$2,Sheet1!$A$3,Sheet1!$A$4)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(Sheet1!$G$2,Sheet1!$G$3,Sheet1!$G$4)</c:f>
              <c:numCache>
                <c:formatCode>General</c:formatCode>
                <c:ptCount val="3"/>
                <c:pt idx="0">
                  <c:v>1.3651552268868426E-8</c:v>
                </c:pt>
                <c:pt idx="1">
                  <c:v>1.0182679277762695E-8</c:v>
                </c:pt>
                <c:pt idx="2">
                  <c:v>1.48847276136568E-8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4-4094-9C55-2E257961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47304"/>
        <c:axId val="415354520"/>
      </c:barChart>
      <c:catAx>
        <c:axId val="41534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4520"/>
        <c:crosses val="autoZero"/>
        <c:auto val="1"/>
        <c:lblAlgn val="ctr"/>
        <c:lblOffset val="100"/>
        <c:noMultiLvlLbl val="0"/>
      </c:catAx>
      <c:valAx>
        <c:axId val="41535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0</xdr:row>
      <xdr:rowOff>910590</xdr:rowOff>
    </xdr:from>
    <xdr:to>
      <xdr:col>17</xdr:col>
      <xdr:colOff>518160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A7A1B-2396-4ED7-9132-CDE9B9AB5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7</xdr:row>
      <xdr:rowOff>72390</xdr:rowOff>
    </xdr:from>
    <xdr:to>
      <xdr:col>8</xdr:col>
      <xdr:colOff>243840</xdr:colOff>
      <xdr:row>22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7666E-1DCF-4B01-9BEE-A08FEF702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P4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4" t="s">
        <v>19</v>
      </c>
      <c r="G2" s="24" t="s">
        <v>20</v>
      </c>
      <c r="H2" s="17" t="s">
        <v>21</v>
      </c>
      <c r="I2" s="17"/>
      <c r="J2" s="17"/>
      <c r="K2" s="17"/>
      <c r="L2" s="17"/>
      <c r="M2" s="17" t="s">
        <v>6</v>
      </c>
      <c r="N2" s="17" t="s">
        <v>22</v>
      </c>
      <c r="O2" s="17" t="s">
        <v>23</v>
      </c>
      <c r="P2" s="17" t="s">
        <v>24</v>
      </c>
      <c r="Q2" s="17" t="s">
        <v>25</v>
      </c>
      <c r="R2" s="17" t="s">
        <v>26</v>
      </c>
      <c r="T2" s="24" t="s">
        <v>19</v>
      </c>
      <c r="U2" s="32" t="s">
        <v>27</v>
      </c>
      <c r="V2" s="33"/>
      <c r="W2" s="33"/>
      <c r="X2" s="33"/>
      <c r="Y2" s="34"/>
      <c r="Z2" s="17" t="s">
        <v>28</v>
      </c>
      <c r="AA2" s="17" t="s">
        <v>29</v>
      </c>
      <c r="AB2" s="17" t="s">
        <v>30</v>
      </c>
      <c r="AC2" s="17" t="s">
        <v>26</v>
      </c>
    </row>
    <row r="3" spans="6:29" ht="43.2" customHeight="1" x14ac:dyDescent="0.3">
      <c r="F3" s="24"/>
      <c r="G3" s="24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7"/>
      <c r="N3" s="17"/>
      <c r="O3" s="17"/>
      <c r="P3" s="17"/>
      <c r="Q3" s="17"/>
      <c r="R3" s="17"/>
      <c r="T3" s="24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7"/>
      <c r="AA3" s="17"/>
      <c r="AB3" s="17"/>
      <c r="AC3" s="17"/>
    </row>
    <row r="4" spans="6:29" x14ac:dyDescent="0.3">
      <c r="F4" s="16" t="s">
        <v>51</v>
      </c>
      <c r="G4" s="9">
        <v>1</v>
      </c>
      <c r="H4" s="7">
        <v>3.3170731707317067</v>
      </c>
      <c r="I4" s="7">
        <v>13.008130081300813</v>
      </c>
      <c r="J4" s="7">
        <v>0.45528455284552838</v>
      </c>
      <c r="K4" s="7">
        <v>19.512195121951219</v>
      </c>
      <c r="L4" s="7">
        <f>SUM(H4:K4)</f>
        <v>36.292682926829272</v>
      </c>
      <c r="M4" s="7">
        <v>0.32520325203252032</v>
      </c>
      <c r="N4" s="7">
        <f>SUM(L4,M4)</f>
        <v>36.617886178861795</v>
      </c>
      <c r="O4" s="7">
        <v>3.0750000000000002</v>
      </c>
      <c r="P4" s="11">
        <f>N4*O4/1000</f>
        <v>0.11260000000000002</v>
      </c>
      <c r="Q4" s="11">
        <f>P4/O4*1000</f>
        <v>36.617886178861795</v>
      </c>
      <c r="R4" s="25">
        <f>SUM(P4:P9,P11:P13)/SUM(O4:O9,O11:O13)*1000</f>
        <v>35.612716559048728</v>
      </c>
      <c r="T4" s="10" t="s">
        <v>52</v>
      </c>
      <c r="U4" s="11">
        <f>SUM(H4*$O$4,H5*$O$5,H6*$O$6,H7*$O$7,H8*$O$8,H9*$O$9,H11*$O$11,H12*$O$12,H13*$O$13)/1000</f>
        <v>6.6899999999999987E-2</v>
      </c>
      <c r="V4" s="11">
        <f>SUM(I4*$O$4,I5*$O$5,I6*$O$6,I7*$O$7,I8*$O$8,I9*$O$9,I11*$O$11,I12*$O$12,I13*$O$13)/1000</f>
        <v>0.37</v>
      </c>
      <c r="W4" s="11">
        <f t="shared" ref="W4:Z4" si="0">SUM(J4*$O$4,J5*$O$5,J6*$O$6,J7*$O$7,J8*$O$8,J9*$O$9,J11*$O$11,J12*$O$12,J13*$O$13)/1000</f>
        <v>1.1900000000000001E-2</v>
      </c>
      <c r="X4" s="11">
        <f t="shared" si="0"/>
        <v>0.55500000000000005</v>
      </c>
      <c r="Y4" s="11">
        <f>SUM(U4:X4)</f>
        <v>1.0038</v>
      </c>
      <c r="Z4" s="11">
        <f t="shared" si="0"/>
        <v>5.4999999999999988E-3</v>
      </c>
      <c r="AA4" s="11">
        <f>SUM(O4:O9,O11:O13)</f>
        <v>28.341000000000001</v>
      </c>
      <c r="AB4" s="11">
        <f>SUM(Y4:Z4)</f>
        <v>1.0093000000000001</v>
      </c>
      <c r="AC4" s="11">
        <f>AB4/AA4*1000</f>
        <v>35.612716559048728</v>
      </c>
    </row>
    <row r="5" spans="6:29" x14ac:dyDescent="0.3">
      <c r="F5" s="16"/>
      <c r="G5" s="9">
        <v>2</v>
      </c>
      <c r="H5" s="7">
        <v>3.458498023715415</v>
      </c>
      <c r="I5" s="7">
        <v>13.175230566534914</v>
      </c>
      <c r="J5" s="7">
        <v>0.5270092226613966</v>
      </c>
      <c r="K5" s="7">
        <v>19.762845849802371</v>
      </c>
      <c r="L5" s="7">
        <f t="shared" ref="L5:L13" si="1">SUM(H5:K5)</f>
        <v>36.923583662714094</v>
      </c>
      <c r="M5" s="7">
        <v>0.32938076416337286</v>
      </c>
      <c r="N5" s="7">
        <f t="shared" ref="N5:N37" si="2">SUM(L5,M5)</f>
        <v>37.252964426877469</v>
      </c>
      <c r="O5" s="7">
        <v>3.036</v>
      </c>
      <c r="P5" s="11">
        <f t="shared" ref="P5:P37" si="3">N5*O5/1000</f>
        <v>0.11309999999999999</v>
      </c>
      <c r="Q5" s="11">
        <f t="shared" ref="Q5:Q37" si="4">P5/O5*1000</f>
        <v>37.252964426877469</v>
      </c>
      <c r="R5" s="25"/>
      <c r="T5" s="10" t="s">
        <v>49</v>
      </c>
      <c r="U5" s="11">
        <f>SUM(H16*$O$16,H17*$O$17,H18*$O$18,H19*$O$19,H20*$O$20,H23*$O$23,H24*$O$24,H25*$O$25)/1000</f>
        <v>1.4100000000000001E-2</v>
      </c>
      <c r="V5" s="11">
        <f t="shared" ref="V5:Z5" si="5">SUM(I16*$O$16,I17*$O$17,I18*$O$18,I19*$O$19,I20*$O$20,I23*$O$23,I24*$O$24,I25*$O$25)/1000</f>
        <v>0.11</v>
      </c>
      <c r="W5" s="11">
        <f t="shared" si="5"/>
        <v>0</v>
      </c>
      <c r="X5" s="11">
        <f t="shared" si="5"/>
        <v>0.16500000000000001</v>
      </c>
      <c r="Y5" s="11">
        <f t="shared" ref="Y5:Y6" si="6">SUM(U5:X5)</f>
        <v>0.28910000000000002</v>
      </c>
      <c r="Z5" s="11">
        <f t="shared" si="5"/>
        <v>4.3999999999999994E-3</v>
      </c>
      <c r="AA5" s="11">
        <f>SUM(O16:O20,O23:O25)</f>
        <v>11.048999999999999</v>
      </c>
      <c r="AB5" s="11">
        <f t="shared" ref="AB5:AB6" si="7">SUM(Y5:Z5)</f>
        <v>0.29350000000000004</v>
      </c>
      <c r="AC5" s="11">
        <f t="shared" ref="AC5:AC6" si="8">AB5/AA5*1000</f>
        <v>26.563489908589016</v>
      </c>
    </row>
    <row r="6" spans="6:29" x14ac:dyDescent="0.3">
      <c r="F6" s="16"/>
      <c r="G6" s="9">
        <v>3</v>
      </c>
      <c r="H6" s="7">
        <v>2.5089605734767022</v>
      </c>
      <c r="I6" s="7">
        <v>13.033561420658195</v>
      </c>
      <c r="J6" s="7">
        <v>0.39100684261974583</v>
      </c>
      <c r="K6" s="7">
        <v>19.550342130987293</v>
      </c>
      <c r="L6" s="7">
        <f t="shared" si="1"/>
        <v>35.483870967741936</v>
      </c>
      <c r="M6" s="7">
        <v>0.13033561420658196</v>
      </c>
      <c r="N6" s="7">
        <f t="shared" si="2"/>
        <v>35.614206581948515</v>
      </c>
      <c r="O6" s="7">
        <v>3.069</v>
      </c>
      <c r="P6" s="11">
        <f t="shared" si="3"/>
        <v>0.10929999999999999</v>
      </c>
      <c r="Q6" s="11">
        <f t="shared" si="4"/>
        <v>35.614206581948523</v>
      </c>
      <c r="R6" s="25"/>
      <c r="T6" s="10" t="s">
        <v>53</v>
      </c>
      <c r="U6" s="11">
        <f>SUM(H28*$O$28,H29*$O$29,H30*$O$30,H31*$O$31,H32*$O$32,H33*$O$33,H34*$O$34,H35*$O$35,H36*$O$36,H37*$O$37)/1000</f>
        <v>1.4793684210526315E-2</v>
      </c>
      <c r="V6" s="11">
        <f t="shared" ref="V6:Z6" si="9">SUM(I28*$O$28,I29*$O$29,I30*$O$30,I31*$O$31,I32*$O$32,I33*$O$33,I34*$O$34,I35*$O$35,I36*$O$36,I37*$O$37)/1000</f>
        <v>0.21988516746411482</v>
      </c>
      <c r="W6" s="11">
        <f t="shared" si="9"/>
        <v>0</v>
      </c>
      <c r="X6" s="11">
        <f t="shared" si="9"/>
        <v>0.32982775119617225</v>
      </c>
      <c r="Y6" s="11">
        <f t="shared" si="6"/>
        <v>0.56450660287081345</v>
      </c>
      <c r="Z6" s="11">
        <f t="shared" si="9"/>
        <v>3.3E-3</v>
      </c>
      <c r="AA6" s="11">
        <f>SUM(O28:O37)</f>
        <v>14.622999999999999</v>
      </c>
      <c r="AB6" s="11">
        <f t="shared" si="7"/>
        <v>0.56780660287081341</v>
      </c>
      <c r="AC6" s="11">
        <f t="shared" si="8"/>
        <v>38.829693145784958</v>
      </c>
    </row>
    <row r="7" spans="6:29" x14ac:dyDescent="0.3">
      <c r="F7" s="16"/>
      <c r="G7" s="9">
        <v>4</v>
      </c>
      <c r="H7" s="7">
        <v>1.7763157894736843</v>
      </c>
      <c r="I7" s="7">
        <v>13.157894736842104</v>
      </c>
      <c r="J7" s="7">
        <v>0.36184210526315791</v>
      </c>
      <c r="K7" s="7">
        <v>19.736842105263158</v>
      </c>
      <c r="L7" s="7">
        <f t="shared" si="1"/>
        <v>35.032894736842103</v>
      </c>
      <c r="M7" s="7">
        <v>0.19736842105263161</v>
      </c>
      <c r="N7" s="7">
        <f t="shared" si="2"/>
        <v>35.230263157894733</v>
      </c>
      <c r="O7" s="7">
        <v>3.04</v>
      </c>
      <c r="P7" s="11">
        <f t="shared" si="3"/>
        <v>0.1071</v>
      </c>
      <c r="Q7" s="11">
        <f t="shared" si="4"/>
        <v>35.23026315789474</v>
      </c>
      <c r="R7" s="25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6"/>
      <c r="G8" s="9">
        <v>5</v>
      </c>
      <c r="H8" s="7">
        <v>1.8327224258580475</v>
      </c>
      <c r="I8" s="7">
        <v>13.328890369876708</v>
      </c>
      <c r="J8" s="7">
        <v>0.33322225924691773</v>
      </c>
      <c r="K8" s="7">
        <v>19.993335554815062</v>
      </c>
      <c r="L8" s="7">
        <f t="shared" si="1"/>
        <v>35.48817060979674</v>
      </c>
      <c r="M8" s="7">
        <v>0.16661112962345886</v>
      </c>
      <c r="N8" s="7">
        <f t="shared" si="2"/>
        <v>35.654781739420201</v>
      </c>
      <c r="O8" s="7">
        <v>3.0009999999999999</v>
      </c>
      <c r="P8" s="11">
        <f t="shared" si="3"/>
        <v>0.10700000000000001</v>
      </c>
      <c r="Q8" s="11">
        <f t="shared" si="4"/>
        <v>35.654781739420194</v>
      </c>
      <c r="R8" s="25"/>
    </row>
    <row r="9" spans="6:29" x14ac:dyDescent="0.3">
      <c r="F9" s="16"/>
      <c r="G9" s="9">
        <v>6</v>
      </c>
      <c r="H9" s="8">
        <v>1.7113095238095239</v>
      </c>
      <c r="I9" s="8">
        <v>12.40079365079365</v>
      </c>
      <c r="J9" s="8">
        <v>0.39682539682539686</v>
      </c>
      <c r="K9" s="8">
        <v>18.601190476190474</v>
      </c>
      <c r="L9" s="8">
        <f t="shared" si="1"/>
        <v>33.110119047619044</v>
      </c>
      <c r="M9" s="8">
        <v>0.14880952380952381</v>
      </c>
      <c r="N9" s="8">
        <f t="shared" si="2"/>
        <v>33.258928571428569</v>
      </c>
      <c r="O9" s="8">
        <v>4.032</v>
      </c>
      <c r="P9" s="12">
        <f t="shared" si="3"/>
        <v>0.1341</v>
      </c>
      <c r="Q9" s="12">
        <f t="shared" si="4"/>
        <v>33.258928571428569</v>
      </c>
      <c r="R9" s="25"/>
    </row>
    <row r="10" spans="6:29" ht="14.4" customHeight="1" x14ac:dyDescent="0.3">
      <c r="F10" s="16"/>
      <c r="G10" s="9" t="s">
        <v>37</v>
      </c>
      <c r="H10" s="8">
        <v>2.0435069215557022</v>
      </c>
      <c r="I10" s="8">
        <v>13.183915622940013</v>
      </c>
      <c r="J10" s="8">
        <v>6.5919578114700075E-2</v>
      </c>
      <c r="K10" s="8">
        <v>19.77587343441002</v>
      </c>
      <c r="L10" s="8">
        <f t="shared" ref="L10" si="10">SUM(H10:K10)</f>
        <v>35.069215557020435</v>
      </c>
      <c r="M10" s="8">
        <v>0.16479894528675018</v>
      </c>
      <c r="N10" s="8">
        <f t="shared" ref="N10" si="11">SUM(L10,M10)</f>
        <v>35.234014502307183</v>
      </c>
      <c r="O10" s="8">
        <v>3.0339999999999998</v>
      </c>
      <c r="P10" s="12">
        <f t="shared" ref="P10" si="12">N10*O10/1000</f>
        <v>0.1069</v>
      </c>
      <c r="Q10" s="12">
        <f t="shared" ref="Q10" si="13">P10/O10*1000</f>
        <v>35.234014502307183</v>
      </c>
      <c r="R10" s="25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16"/>
      <c r="G11" s="9">
        <v>8</v>
      </c>
      <c r="H11" s="8">
        <v>1.9860973187686197</v>
      </c>
      <c r="I11" s="8">
        <v>13.240648791790798</v>
      </c>
      <c r="J11" s="8">
        <v>0.49652432969215493</v>
      </c>
      <c r="K11" s="8">
        <v>19.860973187686199</v>
      </c>
      <c r="L11" s="8">
        <f t="shared" si="1"/>
        <v>35.584243627937774</v>
      </c>
      <c r="M11" s="8">
        <v>0.26481297583581598</v>
      </c>
      <c r="N11" s="8">
        <f t="shared" si="2"/>
        <v>35.84905660377359</v>
      </c>
      <c r="O11" s="8">
        <v>3.0209999999999999</v>
      </c>
      <c r="P11" s="12">
        <f t="shared" si="3"/>
        <v>0.10830000000000001</v>
      </c>
      <c r="Q11" s="12">
        <f t="shared" si="4"/>
        <v>35.84905660377359</v>
      </c>
      <c r="R11" s="25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16"/>
      <c r="G12" s="9" t="s">
        <v>38</v>
      </c>
      <c r="H12" s="8">
        <v>1.8530774321641295</v>
      </c>
      <c r="I12" s="8">
        <v>13.236267372600926</v>
      </c>
      <c r="J12" s="8">
        <v>0.3639973527465255</v>
      </c>
      <c r="K12" s="8">
        <v>19.854401058901388</v>
      </c>
      <c r="L12" s="8">
        <f t="shared" si="1"/>
        <v>35.307743216412966</v>
      </c>
      <c r="M12" s="8">
        <v>9.9272005294506957E-2</v>
      </c>
      <c r="N12" s="8">
        <f t="shared" si="2"/>
        <v>35.407015221707475</v>
      </c>
      <c r="O12" s="8">
        <v>3.0219999999999998</v>
      </c>
      <c r="P12" s="12">
        <f t="shared" si="3"/>
        <v>0.10699999999999998</v>
      </c>
      <c r="Q12" s="12">
        <f t="shared" si="4"/>
        <v>35.407015221707482</v>
      </c>
      <c r="R12" s="25"/>
      <c r="T12" s="10" t="s">
        <v>52</v>
      </c>
      <c r="U12" s="11">
        <f>U4</f>
        <v>6.6899999999999987E-2</v>
      </c>
      <c r="V12" s="11">
        <f t="shared" ref="V12:AC12" si="14">V4</f>
        <v>0.37</v>
      </c>
      <c r="W12" s="11">
        <f t="shared" si="14"/>
        <v>1.1900000000000001E-2</v>
      </c>
      <c r="X12" s="11">
        <f t="shared" si="14"/>
        <v>0.55500000000000005</v>
      </c>
      <c r="Y12" s="11">
        <f t="shared" si="14"/>
        <v>1.0038</v>
      </c>
      <c r="Z12" s="11">
        <f t="shared" si="14"/>
        <v>5.4999999999999988E-3</v>
      </c>
      <c r="AA12" s="11">
        <f t="shared" si="14"/>
        <v>28.341000000000001</v>
      </c>
      <c r="AB12" s="11">
        <f t="shared" si="14"/>
        <v>1.0093000000000001</v>
      </c>
      <c r="AC12" s="11">
        <f t="shared" si="14"/>
        <v>35.612716559048728</v>
      </c>
    </row>
    <row r="13" spans="6:29" x14ac:dyDescent="0.3">
      <c r="F13" s="16"/>
      <c r="G13" s="9">
        <v>10</v>
      </c>
      <c r="H13" s="8">
        <v>2.9885057471264367</v>
      </c>
      <c r="I13" s="8">
        <v>13.136288998357964</v>
      </c>
      <c r="J13" s="8">
        <v>0.45977011494252878</v>
      </c>
      <c r="K13" s="8">
        <v>19.704433497536947</v>
      </c>
      <c r="L13" s="8">
        <f t="shared" si="1"/>
        <v>36.288998357963877</v>
      </c>
      <c r="M13" s="8">
        <v>9.8522167487684748E-2</v>
      </c>
      <c r="N13" s="8">
        <f t="shared" si="2"/>
        <v>36.387520525451563</v>
      </c>
      <c r="O13" s="8">
        <v>3.0449999999999999</v>
      </c>
      <c r="P13" s="12">
        <f t="shared" si="3"/>
        <v>0.11080000000000001</v>
      </c>
      <c r="Q13" s="12">
        <f t="shared" si="4"/>
        <v>36.387520525451563</v>
      </c>
      <c r="R13" s="25"/>
      <c r="T13" s="10" t="s">
        <v>49</v>
      </c>
      <c r="U13" s="11">
        <f t="shared" ref="U13:AC13" si="15">U5</f>
        <v>1.4100000000000001E-2</v>
      </c>
      <c r="V13" s="11">
        <f t="shared" si="15"/>
        <v>0.11</v>
      </c>
      <c r="W13" s="11">
        <f t="shared" si="15"/>
        <v>0</v>
      </c>
      <c r="X13" s="11">
        <f t="shared" si="15"/>
        <v>0.16500000000000001</v>
      </c>
      <c r="Y13" s="11">
        <f t="shared" si="15"/>
        <v>0.28910000000000002</v>
      </c>
      <c r="Z13" s="11">
        <f t="shared" si="15"/>
        <v>4.3999999999999994E-3</v>
      </c>
      <c r="AA13" s="11">
        <f t="shared" si="15"/>
        <v>11.048999999999999</v>
      </c>
      <c r="AB13" s="11">
        <f t="shared" si="15"/>
        <v>0.29350000000000004</v>
      </c>
      <c r="AC13" s="11">
        <f t="shared" si="15"/>
        <v>26.563489908589016</v>
      </c>
    </row>
    <row r="14" spans="6:29" x14ac:dyDescent="0.3">
      <c r="F14" s="16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T14" s="10" t="s">
        <v>53</v>
      </c>
      <c r="U14" s="11">
        <f t="shared" ref="U14:AC14" si="16">U6</f>
        <v>1.4793684210526315E-2</v>
      </c>
      <c r="V14" s="11">
        <f t="shared" si="16"/>
        <v>0.21988516746411482</v>
      </c>
      <c r="W14" s="11">
        <f t="shared" si="16"/>
        <v>0</v>
      </c>
      <c r="X14" s="11">
        <f t="shared" si="16"/>
        <v>0.32982775119617225</v>
      </c>
      <c r="Y14" s="11">
        <f t="shared" si="16"/>
        <v>0.56450660287081345</v>
      </c>
      <c r="Z14" s="11">
        <f t="shared" si="16"/>
        <v>3.3E-3</v>
      </c>
      <c r="AA14" s="11">
        <f t="shared" si="16"/>
        <v>14.622999999999999</v>
      </c>
      <c r="AB14" s="11">
        <f t="shared" si="16"/>
        <v>0.56780660287081341</v>
      </c>
      <c r="AC14" s="11">
        <f t="shared" si="16"/>
        <v>38.829693145784958</v>
      </c>
    </row>
    <row r="15" spans="6:29" x14ac:dyDescent="0.3">
      <c r="F15" s="16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6" t="s">
        <v>49</v>
      </c>
      <c r="G16" s="9">
        <v>1</v>
      </c>
      <c r="H16" s="7">
        <v>1.5301530153015301</v>
      </c>
      <c r="I16" s="7">
        <v>9.0009000900090008</v>
      </c>
      <c r="J16" s="7">
        <v>0</v>
      </c>
      <c r="K16" s="7">
        <v>13.501350135013501</v>
      </c>
      <c r="L16" s="7">
        <f>SUM(H16:K16)</f>
        <v>24.03240324032403</v>
      </c>
      <c r="M16" s="7">
        <v>0.81008100810081007</v>
      </c>
      <c r="N16" s="7">
        <f t="shared" si="2"/>
        <v>24.842484248424839</v>
      </c>
      <c r="O16" s="7">
        <v>1.111</v>
      </c>
      <c r="P16" s="11">
        <f t="shared" si="3"/>
        <v>2.7599999999999993E-2</v>
      </c>
      <c r="Q16" s="11">
        <f t="shared" si="4"/>
        <v>24.842484248424839</v>
      </c>
      <c r="R16" s="25">
        <f>SUM(P16:P20,P23:P25)*1000/SUM(O16:O20,O23:O25)</f>
        <v>26.563489908589013</v>
      </c>
    </row>
    <row r="17" spans="6:28" ht="14.4" customHeight="1" x14ac:dyDescent="0.3">
      <c r="F17" s="16"/>
      <c r="G17" s="9">
        <v>2</v>
      </c>
      <c r="H17" s="7">
        <v>0.90009000900090008</v>
      </c>
      <c r="I17" s="7">
        <v>9.0009000900090008</v>
      </c>
      <c r="J17" s="7">
        <v>0</v>
      </c>
      <c r="K17" s="7">
        <v>13.501350135013501</v>
      </c>
      <c r="L17" s="7">
        <f t="shared" ref="L17:L22" si="17">SUM(H17:K17)</f>
        <v>23.402340234023402</v>
      </c>
      <c r="M17" s="7">
        <v>0.27002700270027002</v>
      </c>
      <c r="N17" s="7">
        <f t="shared" si="2"/>
        <v>23.672367236723673</v>
      </c>
      <c r="O17" s="7">
        <v>1.111</v>
      </c>
      <c r="P17" s="11">
        <f t="shared" si="3"/>
        <v>2.63E-2</v>
      </c>
      <c r="Q17" s="11">
        <f t="shared" si="4"/>
        <v>23.672367236723673</v>
      </c>
      <c r="R17" s="25"/>
    </row>
    <row r="18" spans="6:28" x14ac:dyDescent="0.3">
      <c r="F18" s="16"/>
      <c r="G18" s="9">
        <v>3</v>
      </c>
      <c r="H18" s="7">
        <v>0.63006300630063006</v>
      </c>
      <c r="I18" s="7">
        <v>9.0009000900090008</v>
      </c>
      <c r="J18" s="7">
        <v>0</v>
      </c>
      <c r="K18" s="7">
        <v>13.501350135013501</v>
      </c>
      <c r="L18" s="7">
        <f t="shared" si="17"/>
        <v>23.132313231323131</v>
      </c>
      <c r="M18" s="7">
        <v>0.18001800180018002</v>
      </c>
      <c r="N18" s="7">
        <f t="shared" si="2"/>
        <v>23.312331233123309</v>
      </c>
      <c r="O18" s="7">
        <v>1.111</v>
      </c>
      <c r="P18" s="11">
        <f t="shared" si="3"/>
        <v>2.5899999999999996E-2</v>
      </c>
      <c r="Q18" s="11">
        <f t="shared" si="4"/>
        <v>23.312331233123306</v>
      </c>
      <c r="R18" s="25"/>
    </row>
    <row r="19" spans="6:28" ht="25.2" customHeight="1" x14ac:dyDescent="0.3">
      <c r="F19" s="16"/>
      <c r="G19" s="9">
        <v>4</v>
      </c>
      <c r="H19" s="7">
        <v>3.0603060306030603</v>
      </c>
      <c r="I19" s="7">
        <v>9.0009000900090008</v>
      </c>
      <c r="J19" s="7">
        <v>0</v>
      </c>
      <c r="K19" s="7">
        <v>13.501350135013501</v>
      </c>
      <c r="L19" s="7">
        <f t="shared" si="17"/>
        <v>25.562556255625562</v>
      </c>
      <c r="M19" s="7">
        <v>0.90009000900090008</v>
      </c>
      <c r="N19" s="7">
        <f>SUM(L19,M19)</f>
        <v>26.462646264626464</v>
      </c>
      <c r="O19" s="7">
        <v>1.111</v>
      </c>
      <c r="P19" s="11">
        <f>N19*O19/1000</f>
        <v>2.9400000000000003E-2</v>
      </c>
      <c r="Q19" s="11">
        <f t="shared" si="4"/>
        <v>26.462646264626464</v>
      </c>
      <c r="R19" s="25"/>
      <c r="T19" s="30" t="s">
        <v>39</v>
      </c>
      <c r="U19" s="30" t="s">
        <v>40</v>
      </c>
      <c r="V19" s="30" t="s">
        <v>41</v>
      </c>
      <c r="W19" s="30" t="s">
        <v>42</v>
      </c>
      <c r="X19" s="30" t="s">
        <v>43</v>
      </c>
      <c r="Y19" s="30" t="s">
        <v>44</v>
      </c>
      <c r="Z19" s="30" t="s">
        <v>45</v>
      </c>
      <c r="AA19" s="30" t="s">
        <v>46</v>
      </c>
      <c r="AB19" s="30" t="s">
        <v>47</v>
      </c>
    </row>
    <row r="20" spans="6:28" ht="25.2" customHeight="1" x14ac:dyDescent="0.3">
      <c r="F20" s="16"/>
      <c r="G20" s="9">
        <v>5</v>
      </c>
      <c r="H20" s="7">
        <v>1.6201620162016201</v>
      </c>
      <c r="I20" s="7">
        <v>9.0009000900090008</v>
      </c>
      <c r="J20" s="7">
        <v>0</v>
      </c>
      <c r="K20" s="7">
        <v>13.501350135013501</v>
      </c>
      <c r="L20" s="7">
        <f t="shared" si="17"/>
        <v>24.122412241224122</v>
      </c>
      <c r="M20" s="7">
        <v>0.81008100810081007</v>
      </c>
      <c r="N20" s="7">
        <f t="shared" si="2"/>
        <v>24.932493249324931</v>
      </c>
      <c r="O20" s="7">
        <v>1.111</v>
      </c>
      <c r="P20" s="11">
        <f t="shared" si="3"/>
        <v>2.7699999999999999E-2</v>
      </c>
      <c r="Q20" s="11">
        <f t="shared" si="4"/>
        <v>24.932493249324931</v>
      </c>
      <c r="R20" s="25"/>
      <c r="T20" s="31"/>
      <c r="U20" s="31"/>
      <c r="V20" s="31"/>
      <c r="W20" s="31"/>
      <c r="X20" s="31"/>
      <c r="Y20" s="31"/>
      <c r="Z20" s="31"/>
      <c r="AA20" s="31"/>
      <c r="AB20" s="31"/>
    </row>
    <row r="21" spans="6:28" x14ac:dyDescent="0.3">
      <c r="F21" s="16"/>
      <c r="G21" s="9">
        <v>6</v>
      </c>
      <c r="H21" s="8">
        <v>0.36003600360036003</v>
      </c>
      <c r="I21" s="8">
        <v>9.0009000900090008</v>
      </c>
      <c r="J21" s="8">
        <v>0</v>
      </c>
      <c r="K21" s="8">
        <v>13.501350135013501</v>
      </c>
      <c r="L21" s="8">
        <f t="shared" si="17"/>
        <v>22.862286228622864</v>
      </c>
      <c r="M21" s="8">
        <v>9.0009000900090008E-2</v>
      </c>
      <c r="N21" s="8">
        <f t="shared" ref="N21:N22" si="18">SUM(L21,M21)</f>
        <v>22.952295229522953</v>
      </c>
      <c r="O21" s="8">
        <v>1.111</v>
      </c>
      <c r="P21" s="12">
        <f t="shared" ref="P21:P22" si="19">N21*O21/1000</f>
        <v>2.5499999999999998E-2</v>
      </c>
      <c r="Q21" s="12">
        <f t="shared" ref="Q21:Q22" si="20">P21/O21*1000</f>
        <v>22.952295229522949</v>
      </c>
      <c r="R21" s="25"/>
      <c r="T21" s="14" t="s">
        <v>52</v>
      </c>
      <c r="U21" s="11">
        <f>U4*1000/$AA$4</f>
        <v>2.3605377368476761</v>
      </c>
      <c r="V21" s="11">
        <f t="shared" ref="V21:Z21" si="21">V4*1000/$AA$4</f>
        <v>13.055290921280124</v>
      </c>
      <c r="W21" s="11">
        <f t="shared" si="21"/>
        <v>0.41988638368441478</v>
      </c>
      <c r="X21" s="11">
        <f t="shared" si="21"/>
        <v>19.582936381920184</v>
      </c>
      <c r="Y21" s="11">
        <f t="shared" si="21"/>
        <v>35.418651423732406</v>
      </c>
      <c r="Z21" s="11">
        <f t="shared" si="21"/>
        <v>0.19406513531632613</v>
      </c>
      <c r="AA21" s="11">
        <f>SUM(Y21:Z21)</f>
        <v>35.612716559048735</v>
      </c>
      <c r="AB21" s="11">
        <v>1</v>
      </c>
    </row>
    <row r="22" spans="6:28" x14ac:dyDescent="0.3">
      <c r="F22" s="16"/>
      <c r="G22" s="9">
        <v>7</v>
      </c>
      <c r="H22" s="8">
        <v>0.18001800180018002</v>
      </c>
      <c r="I22" s="8">
        <v>9.0009000900090008</v>
      </c>
      <c r="J22" s="8">
        <v>0</v>
      </c>
      <c r="K22" s="8">
        <v>13.501350135013501</v>
      </c>
      <c r="L22" s="8">
        <f t="shared" si="17"/>
        <v>22.682268226822682</v>
      </c>
      <c r="M22" s="8">
        <v>9.0009000900090008E-2</v>
      </c>
      <c r="N22" s="8">
        <f t="shared" si="18"/>
        <v>22.772277227722771</v>
      </c>
      <c r="O22" s="8">
        <v>1.111</v>
      </c>
      <c r="P22" s="12">
        <f t="shared" si="19"/>
        <v>2.5299999999999996E-2</v>
      </c>
      <c r="Q22" s="12">
        <f t="shared" si="20"/>
        <v>22.772277227722768</v>
      </c>
      <c r="R22" s="25"/>
      <c r="T22" s="10" t="s">
        <v>49</v>
      </c>
      <c r="U22" s="11">
        <f>U5*1000/$AA$5</f>
        <v>1.2761335867499324</v>
      </c>
      <c r="V22" s="11">
        <f t="shared" ref="V22:Z22" si="22">V5*1000/$AA$5</f>
        <v>9.9556520952122369</v>
      </c>
      <c r="W22" s="11">
        <f t="shared" si="22"/>
        <v>0</v>
      </c>
      <c r="X22" s="11">
        <f t="shared" si="22"/>
        <v>14.933478142818355</v>
      </c>
      <c r="Y22" s="11">
        <f t="shared" si="22"/>
        <v>26.165263824780528</v>
      </c>
      <c r="Z22" s="11">
        <f t="shared" si="22"/>
        <v>0.39822608380848945</v>
      </c>
      <c r="AA22" s="11">
        <f t="shared" ref="AA22:AA23" si="23">SUM(Y22:Z22)</f>
        <v>26.563489908589016</v>
      </c>
      <c r="AB22" s="11">
        <v>1</v>
      </c>
    </row>
    <row r="23" spans="6:28" x14ac:dyDescent="0.3">
      <c r="F23" s="16"/>
      <c r="G23" s="9" t="s">
        <v>48</v>
      </c>
      <c r="H23" s="8">
        <v>1.7101710171017102</v>
      </c>
      <c r="I23" s="8">
        <v>9.0009000900090008</v>
      </c>
      <c r="J23" s="8">
        <v>0</v>
      </c>
      <c r="K23" s="8">
        <v>13.501350135013501</v>
      </c>
      <c r="L23" s="8">
        <f t="shared" ref="L23:L25" si="24">SUM(H23:K23)</f>
        <v>24.212421242124215</v>
      </c>
      <c r="M23" s="8">
        <v>9.0009000900090008E-2</v>
      </c>
      <c r="N23" s="8">
        <f t="shared" si="2"/>
        <v>24.302430243024304</v>
      </c>
      <c r="O23" s="8">
        <v>1.111</v>
      </c>
      <c r="P23" s="12">
        <f t="shared" si="3"/>
        <v>2.7E-2</v>
      </c>
      <c r="Q23" s="12">
        <f t="shared" si="4"/>
        <v>24.3024302430243</v>
      </c>
      <c r="R23" s="25"/>
      <c r="T23" s="10" t="s">
        <v>53</v>
      </c>
      <c r="U23" s="11">
        <f>U6*1000/$AA$6</f>
        <v>1.011672311463196</v>
      </c>
      <c r="V23" s="11">
        <f t="shared" ref="V23:Z23" si="25">V6*1000/$AA$6</f>
        <v>15.036939579027207</v>
      </c>
      <c r="W23" s="11">
        <f t="shared" si="25"/>
        <v>0</v>
      </c>
      <c r="X23" s="11">
        <f t="shared" si="25"/>
        <v>22.555409368540811</v>
      </c>
      <c r="Y23" s="11">
        <f t="shared" si="25"/>
        <v>38.604021259031221</v>
      </c>
      <c r="Z23" s="11">
        <f t="shared" si="25"/>
        <v>0.22567188675374411</v>
      </c>
      <c r="AA23" s="11">
        <f t="shared" si="23"/>
        <v>38.829693145784965</v>
      </c>
      <c r="AB23" s="11">
        <v>1</v>
      </c>
    </row>
    <row r="24" spans="6:28" x14ac:dyDescent="0.3">
      <c r="F24" s="16"/>
      <c r="G24" s="9">
        <v>9</v>
      </c>
      <c r="H24" s="8">
        <v>0.36003600360036003</v>
      </c>
      <c r="I24" s="8">
        <v>9.0009000900090008</v>
      </c>
      <c r="J24" s="8">
        <v>0</v>
      </c>
      <c r="K24" s="8">
        <v>13.501350135013501</v>
      </c>
      <c r="L24" s="8">
        <f t="shared" si="24"/>
        <v>22.862286228622864</v>
      </c>
      <c r="M24" s="8">
        <v>9.0009000900090008E-2</v>
      </c>
      <c r="N24" s="8">
        <f t="shared" si="2"/>
        <v>22.952295229522953</v>
      </c>
      <c r="O24" s="8">
        <v>1.111</v>
      </c>
      <c r="P24" s="12">
        <f t="shared" si="3"/>
        <v>2.5499999999999998E-2</v>
      </c>
      <c r="Q24" s="12">
        <f t="shared" si="4"/>
        <v>22.952295229522949</v>
      </c>
      <c r="R24" s="25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6"/>
      <c r="G25" s="9">
        <v>10</v>
      </c>
      <c r="H25" s="8">
        <v>0.97799511002444983</v>
      </c>
      <c r="I25" s="8">
        <v>12.224938875305623</v>
      </c>
      <c r="J25" s="8">
        <v>0</v>
      </c>
      <c r="K25" s="8">
        <v>18.337408312958434</v>
      </c>
      <c r="L25" s="8">
        <f t="shared" si="24"/>
        <v>31.540342298288508</v>
      </c>
      <c r="M25" s="8">
        <v>0.27506112469437649</v>
      </c>
      <c r="N25" s="8">
        <f t="shared" si="2"/>
        <v>31.815403422982882</v>
      </c>
      <c r="O25" s="8">
        <v>3.2719999999999998</v>
      </c>
      <c r="P25" s="12">
        <f t="shared" si="3"/>
        <v>0.10409999999999998</v>
      </c>
      <c r="Q25" s="12">
        <f t="shared" si="4"/>
        <v>31.815403422982882</v>
      </c>
      <c r="R25" s="25"/>
    </row>
    <row r="26" spans="6:28" x14ac:dyDescent="0.3">
      <c r="F26" s="16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</row>
    <row r="27" spans="6:28" x14ac:dyDescent="0.3">
      <c r="F27" s="16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</row>
    <row r="28" spans="6:28" x14ac:dyDescent="0.3">
      <c r="F28" s="16" t="s">
        <v>50</v>
      </c>
      <c r="G28" s="9">
        <v>1</v>
      </c>
      <c r="H28" s="7">
        <v>0.5791505791505791</v>
      </c>
      <c r="I28" s="7">
        <v>11.261261261261261</v>
      </c>
      <c r="J28" s="7">
        <v>0</v>
      </c>
      <c r="K28" s="7">
        <v>16.891891891891891</v>
      </c>
      <c r="L28" s="7">
        <f>SUM(H28:K28)</f>
        <v>28.73230373230373</v>
      </c>
      <c r="M28" s="7">
        <v>1.6087516087516088E-2</v>
      </c>
      <c r="N28" s="7">
        <f t="shared" si="2"/>
        <v>28.748391248391247</v>
      </c>
      <c r="O28" s="7">
        <v>6.2160000000000002</v>
      </c>
      <c r="P28" s="11">
        <f t="shared" si="3"/>
        <v>0.1787</v>
      </c>
      <c r="Q28" s="11">
        <f t="shared" si="4"/>
        <v>28.748391248391247</v>
      </c>
      <c r="R28" s="25">
        <f>SUM(P28:P37)*1000/SUM(O28:O37)</f>
        <v>38.829693145784951</v>
      </c>
    </row>
    <row r="29" spans="6:28" x14ac:dyDescent="0.3">
      <c r="F29" s="16"/>
      <c r="G29" s="9">
        <v>2</v>
      </c>
      <c r="H29" s="7">
        <v>2.5202520252025202</v>
      </c>
      <c r="I29" s="7">
        <v>9.0009000900090008</v>
      </c>
      <c r="J29" s="7">
        <v>0</v>
      </c>
      <c r="K29" s="7">
        <v>13.501350135013501</v>
      </c>
      <c r="L29" s="7">
        <f>SUM(H29:K29)</f>
        <v>25.022502250225024</v>
      </c>
      <c r="M29" s="7">
        <v>9.0009000900090008E-2</v>
      </c>
      <c r="N29" s="7">
        <f t="shared" si="2"/>
        <v>25.112511251125113</v>
      </c>
      <c r="O29" s="7">
        <v>1.111</v>
      </c>
      <c r="P29" s="11">
        <f t="shared" si="3"/>
        <v>2.7900000000000001E-2</v>
      </c>
      <c r="Q29" s="11">
        <f t="shared" si="4"/>
        <v>25.112511251125113</v>
      </c>
      <c r="R29" s="25"/>
    </row>
    <row r="30" spans="6:28" x14ac:dyDescent="0.3">
      <c r="F30" s="16"/>
      <c r="G30" s="9">
        <v>3</v>
      </c>
      <c r="H30" s="7">
        <v>0.67049808429118762</v>
      </c>
      <c r="I30" s="7">
        <v>19.157088122605362</v>
      </c>
      <c r="J30" s="7">
        <v>0</v>
      </c>
      <c r="K30" s="7">
        <v>28.735632183908045</v>
      </c>
      <c r="L30" s="7">
        <f>SUM(H30:K30)</f>
        <v>48.563218390804593</v>
      </c>
      <c r="M30" s="7">
        <v>0.19157088122605365</v>
      </c>
      <c r="N30" s="7">
        <f t="shared" si="2"/>
        <v>48.754789272030649</v>
      </c>
      <c r="O30" s="7">
        <v>1.044</v>
      </c>
      <c r="P30" s="11">
        <f t="shared" si="3"/>
        <v>5.0900000000000001E-2</v>
      </c>
      <c r="Q30" s="11">
        <f t="shared" si="4"/>
        <v>48.754789272030649</v>
      </c>
      <c r="R30" s="25"/>
    </row>
    <row r="31" spans="6:28" x14ac:dyDescent="0.3">
      <c r="F31" s="16"/>
      <c r="G31" s="9">
        <v>4</v>
      </c>
      <c r="H31" s="7">
        <v>0.95602294455066916</v>
      </c>
      <c r="I31" s="7">
        <v>19.120458891013385</v>
      </c>
      <c r="J31" s="7">
        <v>0</v>
      </c>
      <c r="K31" s="7">
        <v>28.680688336520074</v>
      </c>
      <c r="L31" s="7">
        <f>SUM(H31:K31)</f>
        <v>48.75717017208413</v>
      </c>
      <c r="M31" s="7">
        <v>0.47801147227533458</v>
      </c>
      <c r="N31" s="7">
        <f t="shared" si="2"/>
        <v>49.235181644359464</v>
      </c>
      <c r="O31" s="7">
        <v>1.046</v>
      </c>
      <c r="P31" s="11">
        <f t="shared" si="3"/>
        <v>5.1499999999999997E-2</v>
      </c>
      <c r="Q31" s="11">
        <f t="shared" si="4"/>
        <v>49.235181644359457</v>
      </c>
      <c r="R31" s="25"/>
    </row>
    <row r="32" spans="6:28" x14ac:dyDescent="0.3">
      <c r="F32" s="16"/>
      <c r="G32" s="9">
        <v>5</v>
      </c>
      <c r="H32" s="7">
        <v>0.77821011673151752</v>
      </c>
      <c r="I32" s="7">
        <v>19.455252918287936</v>
      </c>
      <c r="J32" s="7">
        <v>0</v>
      </c>
      <c r="K32" s="7">
        <v>29.182879377431906</v>
      </c>
      <c r="L32" s="7">
        <f>SUM(H32:K32)</f>
        <v>49.416342412451357</v>
      </c>
      <c r="M32" s="7">
        <v>0.38910505836575876</v>
      </c>
      <c r="N32" s="7">
        <f t="shared" si="2"/>
        <v>49.805447470817114</v>
      </c>
      <c r="O32" s="7">
        <v>1.028</v>
      </c>
      <c r="P32" s="11">
        <f t="shared" si="3"/>
        <v>5.1199999999999996E-2</v>
      </c>
      <c r="Q32" s="11">
        <f t="shared" si="4"/>
        <v>49.805447470817114</v>
      </c>
      <c r="R32" s="25"/>
    </row>
    <row r="33" spans="6:18" x14ac:dyDescent="0.3">
      <c r="F33" s="16"/>
      <c r="G33" s="9">
        <v>6</v>
      </c>
      <c r="H33" s="8">
        <v>1.0526315789473686</v>
      </c>
      <c r="I33" s="8">
        <v>19.138755980861244</v>
      </c>
      <c r="J33" s="8">
        <v>0</v>
      </c>
      <c r="K33" s="8">
        <v>28.708133971291868</v>
      </c>
      <c r="L33" s="8">
        <f t="shared" ref="L33:L37" si="26">SUM(H33:K33)</f>
        <v>48.899521531100483</v>
      </c>
      <c r="M33" s="8">
        <v>0.48123195380173245</v>
      </c>
      <c r="N33" s="8">
        <f t="shared" si="2"/>
        <v>49.380753484902215</v>
      </c>
      <c r="O33" s="8">
        <v>1.0389999999999999</v>
      </c>
      <c r="P33" s="12">
        <f t="shared" si="3"/>
        <v>5.13066028708134E-2</v>
      </c>
      <c r="Q33" s="12">
        <f t="shared" si="4"/>
        <v>49.380753484902215</v>
      </c>
      <c r="R33" s="25"/>
    </row>
    <row r="34" spans="6:18" x14ac:dyDescent="0.3">
      <c r="F34" s="16"/>
      <c r="G34" s="9">
        <v>7</v>
      </c>
      <c r="H34" s="8">
        <v>0.9624639076034649</v>
      </c>
      <c r="I34" s="8">
        <v>19.249278152069298</v>
      </c>
      <c r="J34" s="8">
        <v>0</v>
      </c>
      <c r="K34" s="8">
        <v>28.873917228103949</v>
      </c>
      <c r="L34" s="8">
        <f t="shared" si="26"/>
        <v>49.085659287776707</v>
      </c>
      <c r="M34" s="8">
        <v>0.48123195380173245</v>
      </c>
      <c r="N34" s="8">
        <f t="shared" si="2"/>
        <v>49.566891241578439</v>
      </c>
      <c r="O34" s="8">
        <v>1.0389999999999999</v>
      </c>
      <c r="P34" s="12">
        <f t="shared" si="3"/>
        <v>5.149999999999999E-2</v>
      </c>
      <c r="Q34" s="12">
        <f t="shared" si="4"/>
        <v>49.566891241578432</v>
      </c>
      <c r="R34" s="25"/>
    </row>
    <row r="35" spans="6:18" x14ac:dyDescent="0.3">
      <c r="F35" s="16"/>
      <c r="G35" s="9">
        <v>8</v>
      </c>
      <c r="H35" s="8">
        <v>2.9665071770334932</v>
      </c>
      <c r="I35" s="8">
        <v>19.138755980861244</v>
      </c>
      <c r="J35" s="8">
        <v>0</v>
      </c>
      <c r="K35" s="8">
        <v>28.708133971291868</v>
      </c>
      <c r="L35" s="8">
        <f t="shared" si="26"/>
        <v>50.813397129186605</v>
      </c>
      <c r="M35" s="8">
        <v>0.95693779904306231</v>
      </c>
      <c r="N35" s="8">
        <f t="shared" si="2"/>
        <v>51.770334928229666</v>
      </c>
      <c r="O35" s="8">
        <v>1.0449999999999999</v>
      </c>
      <c r="P35" s="12">
        <f t="shared" si="3"/>
        <v>5.4099999999999995E-2</v>
      </c>
      <c r="Q35" s="12">
        <f t="shared" si="4"/>
        <v>51.770334928229659</v>
      </c>
      <c r="R35" s="25"/>
    </row>
    <row r="36" spans="6:18" x14ac:dyDescent="0.3">
      <c r="F36" s="16"/>
      <c r="G36" s="9">
        <v>9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25"/>
    </row>
    <row r="37" spans="6:18" x14ac:dyDescent="0.3">
      <c r="F37" s="16"/>
      <c r="G37" s="9">
        <v>10</v>
      </c>
      <c r="H37" s="8">
        <v>0.6635071090047393</v>
      </c>
      <c r="I37" s="8">
        <v>18.957345971563981</v>
      </c>
      <c r="J37" s="8">
        <v>0</v>
      </c>
      <c r="K37" s="8">
        <v>28.436018957345972</v>
      </c>
      <c r="L37" s="8">
        <f t="shared" si="26"/>
        <v>48.056872037914694</v>
      </c>
      <c r="M37" s="8">
        <v>0</v>
      </c>
      <c r="N37" s="8">
        <f t="shared" si="2"/>
        <v>48.056872037914694</v>
      </c>
      <c r="O37" s="8">
        <v>1.0549999999999999</v>
      </c>
      <c r="P37" s="12">
        <f t="shared" si="3"/>
        <v>5.0699999999999995E-2</v>
      </c>
      <c r="Q37" s="12">
        <f t="shared" si="4"/>
        <v>48.056872037914694</v>
      </c>
      <c r="R37" s="25"/>
    </row>
    <row r="38" spans="6:18" x14ac:dyDescent="0.3">
      <c r="F38" s="16"/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0"/>
    </row>
    <row r="39" spans="6:18" x14ac:dyDescent="0.3">
      <c r="F39" s="16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3"/>
    </row>
    <row r="40" spans="6:18" x14ac:dyDescent="0.3">
      <c r="F40" s="16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5"/>
    </row>
    <row r="41" spans="6:18" x14ac:dyDescent="0.3">
      <c r="F41" s="16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5"/>
    </row>
    <row r="42" spans="6:18" x14ac:dyDescent="0.3">
      <c r="F42" s="16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5"/>
    </row>
    <row r="43" spans="6:18" x14ac:dyDescent="0.3">
      <c r="F43" s="16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5"/>
    </row>
    <row r="44" spans="6:18" x14ac:dyDescent="0.3">
      <c r="F44" s="16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5"/>
    </row>
    <row r="45" spans="6:18" x14ac:dyDescent="0.3">
      <c r="F45" s="16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5"/>
    </row>
    <row r="46" spans="6:18" x14ac:dyDescent="0.3">
      <c r="F46" s="16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5"/>
    </row>
    <row r="47" spans="6:18" x14ac:dyDescent="0.3">
      <c r="F47" s="16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5"/>
    </row>
    <row r="48" spans="6:18" x14ac:dyDescent="0.3">
      <c r="F48" s="16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5"/>
    </row>
    <row r="49" spans="6:18" x14ac:dyDescent="0.3">
      <c r="F49" s="16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5"/>
    </row>
    <row r="50" spans="6:18" x14ac:dyDescent="0.3">
      <c r="F50" s="16"/>
      <c r="G50" s="18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0"/>
    </row>
    <row r="51" spans="6:18" x14ac:dyDescent="0.3">
      <c r="F51" s="16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3"/>
    </row>
  </sheetData>
  <mergeCells count="46">
    <mergeCell ref="U2:Y2"/>
    <mergeCell ref="Z2:Z3"/>
    <mergeCell ref="Z19:Z20"/>
    <mergeCell ref="G14:R15"/>
    <mergeCell ref="G26:R27"/>
    <mergeCell ref="AB19:AB20"/>
    <mergeCell ref="AA19:AA20"/>
    <mergeCell ref="G38:R39"/>
    <mergeCell ref="Y19:Y20"/>
    <mergeCell ref="T19:T20"/>
    <mergeCell ref="U19:U20"/>
    <mergeCell ref="V19:V20"/>
    <mergeCell ref="W19:W20"/>
    <mergeCell ref="X19:X20"/>
    <mergeCell ref="G2:G3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R4:R13"/>
    <mergeCell ref="AA2:AA3"/>
    <mergeCell ref="AB2:AB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B0B5-7B8A-4693-AD2F-28957335E855}">
  <dimension ref="A1:G4"/>
  <sheetViews>
    <sheetView tabSelected="1" workbookViewId="0">
      <selection activeCell="B2" sqref="B2:G4"/>
    </sheetView>
  </sheetViews>
  <sheetFormatPr defaultRowHeight="14.4" x14ac:dyDescent="0.3"/>
  <cols>
    <col min="3" max="3" width="12" bestFit="1" customWidth="1"/>
  </cols>
  <sheetData>
    <row r="1" spans="1:7" s="15" customFormat="1" ht="72" x14ac:dyDescent="0.3">
      <c r="A1" s="15" t="s">
        <v>39</v>
      </c>
      <c r="B1" s="15" t="s">
        <v>46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</row>
    <row r="2" spans="1:7" x14ac:dyDescent="0.3">
      <c r="A2" t="s">
        <v>52</v>
      </c>
      <c r="B2">
        <v>35.612716559048735</v>
      </c>
      <c r="C2">
        <f>B2*0.000000277778</f>
        <v>9.8924291803394399E-6</v>
      </c>
      <c r="D2">
        <f>C2*0.23314</f>
        <v>2.3063209391043368E-6</v>
      </c>
      <c r="E2">
        <f>C2 * 0.23104</f>
        <v>2.2855468378256241E-6</v>
      </c>
      <c r="F2">
        <f>C2* 0.00072</f>
        <v>7.1225490098443969E-9</v>
      </c>
      <c r="G2">
        <f>C2 * 0.00138</f>
        <v>1.3651552268868426E-8</v>
      </c>
    </row>
    <row r="3" spans="1:7" x14ac:dyDescent="0.3">
      <c r="A3" t="s">
        <v>49</v>
      </c>
      <c r="B3">
        <v>26.563489908589016</v>
      </c>
      <c r="C3">
        <f t="shared" ref="C3:C4" si="0">B3*0.000000277778</f>
        <v>7.3787530998280397E-6</v>
      </c>
      <c r="D3">
        <f t="shared" ref="D3:D4" si="1">C3*0.23314</f>
        <v>1.7202824976939091E-6</v>
      </c>
      <c r="E3">
        <f t="shared" ref="E3:E4" si="2">C3 * 0.23104</f>
        <v>1.7047871161842704E-6</v>
      </c>
      <c r="F3">
        <f t="shared" ref="F3:F4" si="3">C3* 0.00072</f>
        <v>5.3127022318761886E-9</v>
      </c>
      <c r="G3">
        <f t="shared" ref="G3:G4" si="4">C3 * 0.00138</f>
        <v>1.0182679277762695E-8</v>
      </c>
    </row>
    <row r="4" spans="1:7" x14ac:dyDescent="0.3">
      <c r="A4" t="s">
        <v>53</v>
      </c>
      <c r="B4">
        <v>38.829693145784965</v>
      </c>
      <c r="C4">
        <f t="shared" si="0"/>
        <v>1.0786034502649855E-5</v>
      </c>
      <c r="D4">
        <f t="shared" si="1"/>
        <v>2.514656083947787E-6</v>
      </c>
      <c r="E4">
        <f t="shared" si="2"/>
        <v>2.4920054114922226E-6</v>
      </c>
      <c r="F4">
        <f t="shared" si="3"/>
        <v>7.7659448419078969E-9</v>
      </c>
      <c r="G4">
        <f t="shared" si="4"/>
        <v>1.48847276136568E-8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2021-04-19T11:27:58Z</dcterms:modified>
  <cp:category/>
  <cp:contentStatus/>
</cp:coreProperties>
</file>