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A07B8829-2FCD-42E6-B250-60346F87EBDC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N10" i="41"/>
  <c r="L36" i="41"/>
  <c r="N36" i="41" s="1"/>
  <c r="P36" i="41" s="1"/>
  <c r="Q36" i="41" s="1"/>
  <c r="L35" i="41"/>
  <c r="N35" i="41" s="1"/>
  <c r="P35" i="41" s="1"/>
  <c r="Q35" i="41" s="1"/>
  <c r="L28" i="41"/>
  <c r="N28" i="41" s="1"/>
  <c r="P28" i="41" s="1"/>
  <c r="L29" i="41"/>
  <c r="N29" i="41" s="1"/>
  <c r="P29" i="41" s="1"/>
  <c r="Q29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22" i="41"/>
  <c r="N22" i="41" s="1"/>
  <c r="P22" i="41" s="1"/>
  <c r="Q22" i="41" s="1"/>
  <c r="L21" i="41"/>
  <c r="N21" i="41" s="1"/>
  <c r="P21" i="41" s="1"/>
  <c r="Q21" i="41" s="1"/>
  <c r="L10" i="41"/>
  <c r="P10" i="41" s="1"/>
  <c r="Q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Q28" i="41" l="1"/>
  <c r="H128" i="6"/>
  <c r="G128" i="6"/>
  <c r="F128" i="6"/>
  <c r="E128" i="6"/>
  <c r="D128" i="6"/>
  <c r="C128" i="6"/>
  <c r="H126" i="9"/>
  <c r="G126" i="9"/>
  <c r="F126" i="9"/>
  <c r="E126" i="9"/>
  <c r="L19" i="41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P9" i="41" s="1"/>
  <c r="Q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N12" i="41" s="1"/>
  <c r="P12" i="41" s="1"/>
  <c r="Q12" i="41" s="1"/>
  <c r="D81" i="24"/>
  <c r="C81" i="24"/>
  <c r="H101" i="28"/>
  <c r="G101" i="28"/>
  <c r="F101" i="28"/>
  <c r="E101" i="28"/>
  <c r="L23" i="41"/>
  <c r="N23" i="41" s="1"/>
  <c r="P23" i="41" s="1"/>
  <c r="Q23" i="41" s="1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L24" i="41"/>
  <c r="N24" i="41" s="1"/>
  <c r="P24" i="41" s="1"/>
  <c r="Q24" i="41" s="1"/>
  <c r="D126" i="29"/>
  <c r="C126" i="29"/>
  <c r="H123" i="30"/>
  <c r="G123" i="30"/>
  <c r="F123" i="30"/>
  <c r="E123" i="30"/>
  <c r="L25" i="41"/>
  <c r="N25" i="41" s="1"/>
  <c r="P25" i="41" s="1"/>
  <c r="Q25" i="41" s="1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N19" i="41" l="1"/>
  <c r="P19" i="41" s="1"/>
  <c r="Q19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L16" i="41"/>
  <c r="N16" i="41" s="1"/>
  <c r="P16" i="41" s="1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N6" i="41" s="1"/>
  <c r="P6" i="41" s="1"/>
  <c r="Q6" i="41" s="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L18" i="41"/>
  <c r="D128" i="8"/>
  <c r="C128" i="8"/>
  <c r="H125" i="10"/>
  <c r="G125" i="10"/>
  <c r="F125" i="10"/>
  <c r="E125" i="10"/>
  <c r="L20" i="41"/>
  <c r="N20" i="41" s="1"/>
  <c r="P20" i="41" s="1"/>
  <c r="Q20" i="41" s="1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Q16" i="41"/>
  <c r="N18" i="41" l="1"/>
  <c r="P18" i="41" s="1"/>
  <c r="Q18" i="41" s="1"/>
  <c r="U6" i="41"/>
  <c r="U14" i="41" s="1"/>
  <c r="V23" i="41"/>
  <c r="V14" i="41"/>
  <c r="W23" i="41"/>
  <c r="W14" i="41"/>
  <c r="X23" i="41"/>
  <c r="X14" i="41"/>
  <c r="Z23" i="41"/>
  <c r="Z14" i="41"/>
  <c r="L17" i="41"/>
  <c r="N17" i="41" s="1"/>
  <c r="P17" i="41" s="1"/>
  <c r="U5" i="41"/>
  <c r="V5" i="41"/>
  <c r="W5" i="41"/>
  <c r="X5" i="41"/>
  <c r="Z5" i="41"/>
  <c r="N4" i="41"/>
  <c r="P4" i="41" s="1"/>
  <c r="U4" i="41"/>
  <c r="V4" i="41"/>
  <c r="W4" i="4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R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Q17" i="41"/>
  <c r="R16" i="41"/>
  <c r="U23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<sst xmlns="http://schemas.openxmlformats.org/spreadsheetml/2006/main" count="541" uniqueCount="59">
  <si>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</si>
  <si>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</si>
  <si>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</si>
  <si>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</si>
  <si>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</si>
  <si>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</si>
  <si>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</si>
  <si>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</si>
  <si>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</si>
  <si>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</si>
  <si>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</si>
  <si>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</si>
  <si>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</si>
  <si>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</si>
  <si>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</si>
  <si>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</si>
  <si>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</si>
  <si>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</si>
  <si>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</si>
  <si>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</si>
  <si>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</si>
  <si>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</si>
  <si>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</si>
  <si>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</si>
  <si>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</si>
  <si>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</si>
  <si>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</si>
  <si>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</si>
  <si>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</si>
  <si>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</si>
  <si>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</si>
  <si>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</si>
  <si>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</si>
  <si>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</si>
  <si>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</si>
  <si>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</si>
  <si>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</si>
  <si>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</si>
  <si>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</si>
  <si>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</si>
  <si>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</si>
  <si>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</si>
  <si>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</si>
  <si>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</si>
  <si>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</si>
  <si>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</si>
  <si>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</si>
  <si>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</si>
  <si>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</si>
  <si>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</si>
  <si>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</si>
  <si>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</si>
  <si>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</si>
  <si>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</si>
  <si>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Aggregated Total Energy Consumption (kWh)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</si>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</sst>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2.3884721673904461</c:v>
                </c:pt>
                <c:pt idx="1">
                  <c:v>18.752467429924991</c:v>
                </c:pt>
                <c:pt idx="2">
                  <c:v>9.8697196999605226E-3</c:v>
                </c:pt>
                <c:pt idx="3">
                  <c:v>28.128701144887486</c:v>
                </c:pt>
                <c:pt idx="4">
                  <c:v>49.279510461902881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1.9254870684744214</c:v>
                </c:pt>
                <c:pt idx="1">
                  <c:v>18.229463370172038</c:v>
                </c:pt>
                <c:pt idx="2">
                  <c:v>0</c:v>
                </c:pt>
                <c:pt idx="3">
                  <c:v>27.344195055258059</c:v>
                </c:pt>
                <c:pt idx="4">
                  <c:v>47.499145493904514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1.1722779705523774</c:v>
                </c:pt>
                <c:pt idx="1">
                  <c:v>15.005158023070431</c:v>
                </c:pt>
                <c:pt idx="2">
                  <c:v>0</c:v>
                </c:pt>
                <c:pt idx="3">
                  <c:v>22.507737034605647</c:v>
                </c:pt>
                <c:pt idx="4">
                  <c:v>38.685173028228455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49.279510461902881</c:v>
                </c:pt>
                <c:pt idx="2">
                  <c:v>47.499145493904514</c:v>
                </c:pt>
                <c:pt idx="3">
                  <c:v>38.685173028228455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0.52352272755532481</c:v>
                </c:pt>
                <c:pt idx="2">
                  <c:v>1.0596097755497322</c:v>
                </c:pt>
                <c:pt idx="3">
                  <c:v>0.27105880146300293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49.803033189458205</c:v>
                </c:pt>
                <c:pt idx="2">
                  <c:v>48.558755269454245</c:v>
                </c:pt>
                <c:pt idx="3">
                  <c:v>38.956231829691461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M13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3" t="s">
        <v>19</v>
      </c>
      <c r="G2" s="23" t="s">
        <v>20</v>
      </c>
      <c r="H2" s="16" t="s">
        <v>21</v>
      </c>
      <c r="I2" s="16"/>
      <c r="J2" s="16"/>
      <c r="K2" s="16"/>
      <c r="L2" s="16"/>
      <c r="M2" s="16" t="s">
        <v>6</v>
      </c>
      <c r="N2" s="16" t="s">
        <v>22</v>
      </c>
      <c r="O2" s="16" t="s">
        <v>23</v>
      </c>
      <c r="P2" s="16" t="s">
        <v>24</v>
      </c>
      <c r="Q2" s="16" t="s">
        <v>25</v>
      </c>
      <c r="R2" s="16" t="s">
        <v>26</v>
      </c>
      <c r="T2" s="23" t="s">
        <v>19</v>
      </c>
      <c r="U2" s="31" t="s">
        <v>27</v>
      </c>
      <c r="V2" s="32"/>
      <c r="W2" s="32"/>
      <c r="X2" s="32"/>
      <c r="Y2" s="33"/>
      <c r="Z2" s="16" t="s">
        <v>28</v>
      </c>
      <c r="AA2" s="16" t="s">
        <v>29</v>
      </c>
      <c r="AB2" s="16" t="s">
        <v>30</v>
      </c>
      <c r="AC2" s="16" t="s">
        <v>26</v>
      </c>
    </row>
    <row r="3" spans="6:29" ht="43.2" customHeight="1" x14ac:dyDescent="0.3">
      <c r="F3" s="23"/>
      <c r="G3" s="23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16"/>
      <c r="N3" s="16"/>
      <c r="O3" s="16"/>
      <c r="P3" s="16"/>
      <c r="Q3" s="16"/>
      <c r="R3" s="16"/>
      <c r="T3" s="23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16"/>
      <c r="AA3" s="16"/>
      <c r="AB3" s="16"/>
      <c r="AC3" s="16"/>
    </row>
    <row r="4" spans="6:29" x14ac:dyDescent="0.3">
      <c r="F4" s="15" t="s">
        <v>51</v>
      </c>
      <c r="G4" s="9">
        <v>1</v>
      </c>
      <c r="H4" s="7">
        <v>3.278688524590164</v>
      </c>
      <c r="I4" s="7">
        <v>19.286403085824496</v>
      </c>
      <c r="J4" s="7">
        <v>0</v>
      </c>
      <c r="K4" s="7">
        <v>28.929604628736744</v>
      </c>
      <c r="L4" s="7">
        <f>SUM(H4:K4)</f>
        <v>51.494696239151409</v>
      </c>
      <c r="M4" s="7">
        <v>0.48199999999999998</v>
      </c>
      <c r="N4" s="7">
        <f>SUM(L4,M4)</f>
        <v>51.976696239151408</v>
      </c>
      <c r="O4" s="7">
        <v>1.0369999999999999</v>
      </c>
      <c r="P4" s="11">
        <f>N4*O4/1000</f>
        <v>5.3899834000000008E-2</v>
      </c>
      <c r="Q4" s="11">
        <f>P4/O4*1000</f>
        <v>51.976696239151408</v>
      </c>
      <c r="R4" s="24">
        <f>SUM(P4:P9,P11:P13)/SUM(O4:O9,O11:O13)*1000</f>
        <v>49.803033189458212</v>
      </c>
      <c r="T4" s="10" t="s">
        <v>52</v>
      </c>
      <c r="U4" s="11">
        <f>SUM(H4*$O$4,H5*$O$5,H6*$O$6,H7*$O$7,H8*$O$8,H9*$O$9,H11*$O$11,H12*$O$12,H13*$O$13)/1000</f>
        <v>2.4199999999999999E-2</v>
      </c>
      <c r="V4" s="11">
        <f>SUM(I4*$O$4,I5*$O$5,I6*$O$6,I7*$O$7,I8*$O$8,I9*$O$9,I11*$O$11,I12*$O$12,I13*$O$13)/1000</f>
        <v>0.19</v>
      </c>
      <c r="W4" s="11">
        <f t="shared" ref="W4:Z4" si="0">SUM(J4*$O$4,J5*$O$5,J6*$O$6,J7*$O$7,J8*$O$8,J9*$O$9,J11*$O$11,J12*$O$12,J13*$O$13)/1000</f>
        <v>1E-4</v>
      </c>
      <c r="X4" s="11">
        <f t="shared" si="0"/>
        <v>0.28499999999999998</v>
      </c>
      <c r="Y4" s="11">
        <f>SUM(U4:X4)</f>
        <v>0.49929999999999997</v>
      </c>
      <c r="Z4" s="11">
        <f t="shared" si="0"/>
        <v>5.3043322755905505E-3</v>
      </c>
      <c r="AA4" s="11">
        <f>SUM(O4:O9,O11:O13)</f>
        <v>10.132</v>
      </c>
      <c r="AB4" s="11">
        <f>SUM(Y4:Z4)</f>
        <v>0.50460433227559054</v>
      </c>
      <c r="AC4" s="11">
        <f>AB4/AA4*1000</f>
        <v>49.803033189458212</v>
      </c>
    </row>
    <row r="5" spans="6:29" x14ac:dyDescent="0.3">
      <c r="F5" s="15"/>
      <c r="G5" s="9">
        <v>2</v>
      </c>
      <c r="H5" s="7">
        <v>2.5565388397246807</v>
      </c>
      <c r="I5" s="7">
        <v>19.665683382497544</v>
      </c>
      <c r="J5" s="7">
        <v>0</v>
      </c>
      <c r="K5" s="7">
        <v>29.498525073746315</v>
      </c>
      <c r="L5" s="7">
        <f t="shared" ref="L5:L13" si="1">SUM(H5:K5)</f>
        <v>51.720747295968536</v>
      </c>
      <c r="M5" s="7">
        <v>0.29527559055118113</v>
      </c>
      <c r="N5" s="7">
        <f t="shared" ref="N5:N37" si="2">SUM(L5,M5)</f>
        <v>52.016022886519714</v>
      </c>
      <c r="O5" s="7">
        <v>1.0169999999999999</v>
      </c>
      <c r="P5" s="11">
        <f t="shared" ref="P5:P37" si="3">N5*O5/1000</f>
        <v>5.2900295275590543E-2</v>
      </c>
      <c r="Q5" s="11">
        <f t="shared" ref="Q5:Q37" si="4">P5/O5*1000</f>
        <v>52.016022886519714</v>
      </c>
      <c r="R5" s="24"/>
      <c r="T5" s="10" t="s">
        <v>49</v>
      </c>
      <c r="U5" s="11">
        <f>SUM(H16*$O$16,H17*$O$17,H18*$O$18,H19*$O$19,H20*$O$20,H23*$O$23,H24*$O$24,H25*$O$25)/1000</f>
        <v>1.6899999999999998E-2</v>
      </c>
      <c r="V5" s="11">
        <f t="shared" ref="V5:Z5" si="5">SUM(I16*$O$16,I17*$O$17,I18*$O$18,I19*$O$19,I20*$O$20,I23*$O$23,I24*$O$24,I25*$O$25)/1000</f>
        <v>0.16</v>
      </c>
      <c r="W5" s="11">
        <f t="shared" si="5"/>
        <v>0</v>
      </c>
      <c r="X5" s="11">
        <f t="shared" si="5"/>
        <v>0.24</v>
      </c>
      <c r="Y5" s="11">
        <f t="shared" ref="Y5:Y6" si="6">SUM(U5:X5)</f>
        <v>0.41689999999999999</v>
      </c>
      <c r="Z5" s="11">
        <f t="shared" si="5"/>
        <v>9.3001950000000007E-3</v>
      </c>
      <c r="AA5" s="11">
        <f>SUM(O16:O20,O23:O25)</f>
        <v>8.777000000000001</v>
      </c>
      <c r="AB5" s="11">
        <f t="shared" ref="AB5:AB6" si="7">SUM(Y5:Z5)</f>
        <v>0.426200195</v>
      </c>
      <c r="AC5" s="11">
        <f t="shared" ref="AC5:AC6" si="8">AB5/AA5*1000</f>
        <v>48.558755269454252</v>
      </c>
    </row>
    <row r="6" spans="6:29" x14ac:dyDescent="0.3">
      <c r="F6" s="15"/>
      <c r="G6" s="9">
        <v>3</v>
      </c>
      <c r="H6" s="7">
        <v>1.8811881188118811</v>
      </c>
      <c r="I6" s="7">
        <v>19.801980198019802</v>
      </c>
      <c r="J6" s="7">
        <v>0</v>
      </c>
      <c r="K6" s="7">
        <v>29.702970297029704</v>
      </c>
      <c r="L6" s="7">
        <f t="shared" si="1"/>
        <v>51.386138613861391</v>
      </c>
      <c r="M6" s="7">
        <v>0.59399999999999997</v>
      </c>
      <c r="N6" s="7">
        <f t="shared" si="2"/>
        <v>51.980138613861392</v>
      </c>
      <c r="O6" s="7">
        <v>1.01</v>
      </c>
      <c r="P6" s="11">
        <f t="shared" si="3"/>
        <v>5.2499940000000009E-2</v>
      </c>
      <c r="Q6" s="11">
        <f t="shared" si="4"/>
        <v>51.980138613861392</v>
      </c>
      <c r="R6" s="24"/>
      <c r="T6" s="10" t="s">
        <v>53</v>
      </c>
      <c r="U6" s="11">
        <f>SUM(H28*$O$28,H29*$O$29,H30*$O$30,H31*$O$31,H32*$O$32,H33*$O$33,H34*$O$34,H35*$O$35,H36*$O$36,H37*$O$37)/1000</f>
        <v>1.2500000000000001E-2</v>
      </c>
      <c r="V6" s="11">
        <f t="shared" ref="V6:Z6" si="9">SUM(I28*$O$28,I29*$O$29,I30*$O$30,I31*$O$31,I32*$O$32,I33*$O$33,I34*$O$34,I35*$O$35,I36*$O$36,I37*$O$37)/1000</f>
        <v>0.16</v>
      </c>
      <c r="W6" s="11">
        <f t="shared" si="9"/>
        <v>0</v>
      </c>
      <c r="X6" s="11">
        <f t="shared" si="9"/>
        <v>0.24</v>
      </c>
      <c r="Y6" s="11">
        <f t="shared" si="6"/>
        <v>0.41249999999999998</v>
      </c>
      <c r="Z6" s="11">
        <f t="shared" si="9"/>
        <v>2.8903000000000002E-3</v>
      </c>
      <c r="AA6" s="11">
        <f>SUM(O28:O37)</f>
        <v>10.663</v>
      </c>
      <c r="AB6" s="11">
        <f t="shared" si="7"/>
        <v>0.41539029999999999</v>
      </c>
      <c r="AC6" s="11">
        <f t="shared" si="8"/>
        <v>38.956231829691454</v>
      </c>
    </row>
    <row r="7" spans="6:29" x14ac:dyDescent="0.3">
      <c r="F7" s="15"/>
      <c r="G7" s="9">
        <v>4</v>
      </c>
      <c r="H7" s="7">
        <v>1.5701668302257115</v>
      </c>
      <c r="I7" s="7">
        <v>19.627085377821395</v>
      </c>
      <c r="J7" s="7">
        <v>0</v>
      </c>
      <c r="K7" s="7">
        <v>29.440628066732092</v>
      </c>
      <c r="L7" s="7">
        <f t="shared" si="1"/>
        <v>50.637880274779199</v>
      </c>
      <c r="M7" s="7">
        <v>0.58899999999999997</v>
      </c>
      <c r="N7" s="7">
        <f t="shared" si="2"/>
        <v>51.226880274779198</v>
      </c>
      <c r="O7" s="7">
        <v>1.0189999999999999</v>
      </c>
      <c r="P7" s="11">
        <f t="shared" si="3"/>
        <v>5.2200191E-2</v>
      </c>
      <c r="Q7" s="11">
        <f t="shared" si="4"/>
        <v>51.226880274779205</v>
      </c>
      <c r="R7" s="24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15"/>
      <c r="G8" s="9">
        <v>5</v>
      </c>
      <c r="H8" s="7">
        <v>2.4875621890547266</v>
      </c>
      <c r="I8" s="7">
        <v>19.900497512437813</v>
      </c>
      <c r="J8" s="7">
        <v>0</v>
      </c>
      <c r="K8" s="7">
        <v>29.850746268656721</v>
      </c>
      <c r="L8" s="7">
        <f t="shared" si="1"/>
        <v>52.238805970149258</v>
      </c>
      <c r="M8" s="7">
        <v>0.7</v>
      </c>
      <c r="N8" s="7">
        <f t="shared" si="2"/>
        <v>52.938805970149261</v>
      </c>
      <c r="O8" s="7">
        <v>1.0049999999999999</v>
      </c>
      <c r="P8" s="11">
        <f t="shared" si="3"/>
        <v>5.3203500000000001E-2</v>
      </c>
      <c r="Q8" s="11">
        <f t="shared" si="4"/>
        <v>52.938805970149261</v>
      </c>
      <c r="R8" s="24"/>
    </row>
    <row r="9" spans="6:29" x14ac:dyDescent="0.3">
      <c r="F9" s="15"/>
      <c r="G9" s="9">
        <v>6</v>
      </c>
      <c r="H9" s="8">
        <v>2.5742574257425743</v>
      </c>
      <c r="I9" s="8">
        <v>19.801980198019802</v>
      </c>
      <c r="J9" s="8">
        <v>0</v>
      </c>
      <c r="K9" s="8">
        <v>29.702970297029704</v>
      </c>
      <c r="L9" s="8">
        <f t="shared" si="1"/>
        <v>52.079207920792079</v>
      </c>
      <c r="M9" s="8">
        <v>0.59399999999999997</v>
      </c>
      <c r="N9" s="8">
        <f t="shared" si="2"/>
        <v>52.67320792079208</v>
      </c>
      <c r="O9" s="8">
        <v>1.01</v>
      </c>
      <c r="P9" s="12">
        <f t="shared" si="3"/>
        <v>5.3199940000000008E-2</v>
      </c>
      <c r="Q9" s="12">
        <f t="shared" si="4"/>
        <v>52.673207920792088</v>
      </c>
      <c r="R9" s="24"/>
    </row>
    <row r="10" spans="6:29" ht="14.4" customHeight="1" x14ac:dyDescent="0.3">
      <c r="F10" s="15"/>
      <c r="G10" s="9" t="s">
        <v>37</v>
      </c>
      <c r="H10" s="8">
        <v>2.1782178217821784</v>
      </c>
      <c r="I10" s="8">
        <v>19.801980198019802</v>
      </c>
      <c r="J10" s="8">
        <v>0</v>
      </c>
      <c r="K10" s="8">
        <v>29.702970297029704</v>
      </c>
      <c r="L10" s="8">
        <f t="shared" ref="L10" si="10">SUM(H10:K10)</f>
        <v>51.683168316831683</v>
      </c>
      <c r="M10" s="8">
        <v>0.59399999999999997</v>
      </c>
      <c r="N10" s="8">
        <f>SUM(L10,M10)</f>
        <v>52.277168316831684</v>
      </c>
      <c r="O10" s="8">
        <v>1.01</v>
      </c>
      <c r="P10" s="12">
        <f t="shared" ref="P10" si="11">N10*O10/1000</f>
        <v>5.2799939999999997E-2</v>
      </c>
      <c r="Q10" s="12">
        <f t="shared" ref="Q10" si="12">P10/O10*1000</f>
        <v>52.277168316831677</v>
      </c>
      <c r="R10" s="24"/>
      <c r="T10" s="25"/>
      <c r="U10" s="27" t="s">
        <v>32</v>
      </c>
      <c r="V10" s="27" t="s">
        <v>33</v>
      </c>
      <c r="W10" s="27" t="s">
        <v>34</v>
      </c>
      <c r="X10" s="27" t="s">
        <v>35</v>
      </c>
      <c r="Y10" s="27" t="s">
        <v>36</v>
      </c>
      <c r="Z10" s="27" t="s">
        <v>28</v>
      </c>
      <c r="AA10" s="27" t="s">
        <v>29</v>
      </c>
      <c r="AB10" s="27" t="s">
        <v>30</v>
      </c>
      <c r="AC10" s="27" t="s">
        <v>26</v>
      </c>
    </row>
    <row r="11" spans="6:29" ht="41.4" customHeight="1" x14ac:dyDescent="0.3">
      <c r="F11" s="15"/>
      <c r="G11" s="9">
        <v>8</v>
      </c>
      <c r="H11" s="8">
        <v>3.2738095238095237</v>
      </c>
      <c r="I11" s="8">
        <v>19.841269841269842</v>
      </c>
      <c r="J11" s="8">
        <v>0</v>
      </c>
      <c r="K11" s="8">
        <v>29.761904761904763</v>
      </c>
      <c r="L11" s="8">
        <f t="shared" si="1"/>
        <v>52.876984126984127</v>
      </c>
      <c r="M11" s="8">
        <v>0.99199999999999999</v>
      </c>
      <c r="N11" s="8">
        <f t="shared" si="2"/>
        <v>53.868984126984124</v>
      </c>
      <c r="O11" s="8">
        <v>1.008</v>
      </c>
      <c r="P11" s="12">
        <f t="shared" si="3"/>
        <v>5.4299935999999993E-2</v>
      </c>
      <c r="Q11" s="12">
        <f t="shared" si="4"/>
        <v>53.868984126984117</v>
      </c>
      <c r="R11" s="24"/>
      <c r="T11" s="26"/>
      <c r="U11" s="28"/>
      <c r="V11" s="28"/>
      <c r="W11" s="28"/>
      <c r="X11" s="28"/>
      <c r="Y11" s="28"/>
      <c r="Z11" s="28"/>
      <c r="AA11" s="28"/>
      <c r="AB11" s="28"/>
      <c r="AC11" s="28"/>
    </row>
    <row r="12" spans="6:29" x14ac:dyDescent="0.3">
      <c r="F12" s="15"/>
      <c r="G12" s="9" t="s">
        <v>38</v>
      </c>
      <c r="H12" s="8">
        <v>1.7874875868917579</v>
      </c>
      <c r="I12" s="8">
        <v>19.860973187686199</v>
      </c>
      <c r="J12" s="8">
        <v>0</v>
      </c>
      <c r="K12" s="8">
        <v>29.791459781529298</v>
      </c>
      <c r="L12" s="8">
        <f t="shared" si="1"/>
        <v>51.439920556107253</v>
      </c>
      <c r="M12" s="8">
        <v>0.69499999999999995</v>
      </c>
      <c r="N12" s="8">
        <f t="shared" si="2"/>
        <v>52.134920556107254</v>
      </c>
      <c r="O12" s="8">
        <v>1.0069999999999999</v>
      </c>
      <c r="P12" s="12">
        <f t="shared" si="3"/>
        <v>5.2499865E-2</v>
      </c>
      <c r="Q12" s="12">
        <f t="shared" si="4"/>
        <v>52.134920556107254</v>
      </c>
      <c r="R12" s="24"/>
      <c r="T12" s="10" t="s">
        <v>52</v>
      </c>
      <c r="U12" s="11">
        <f>U4</f>
        <v>2.4199999999999999E-2</v>
      </c>
      <c r="V12" s="11">
        <f t="shared" ref="V12:AC12" si="13">V4</f>
        <v>0.19</v>
      </c>
      <c r="W12" s="11">
        <f t="shared" si="13"/>
        <v>1E-4</v>
      </c>
      <c r="X12" s="11">
        <f t="shared" si="13"/>
        <v>0.28499999999999998</v>
      </c>
      <c r="Y12" s="11">
        <f t="shared" si="13"/>
        <v>0.49929999999999997</v>
      </c>
      <c r="Z12" s="11">
        <f t="shared" si="13"/>
        <v>5.3043322755905505E-3</v>
      </c>
      <c r="AA12" s="11">
        <f t="shared" si="13"/>
        <v>10.132</v>
      </c>
      <c r="AB12" s="11">
        <f t="shared" si="13"/>
        <v>0.50460433227559054</v>
      </c>
      <c r="AC12" s="11">
        <f t="shared" si="13"/>
        <v>49.803033189458212</v>
      </c>
    </row>
    <row r="13" spans="6:29" x14ac:dyDescent="0.3">
      <c r="F13" s="15"/>
      <c r="G13" s="9">
        <v>10</v>
      </c>
      <c r="H13" s="8">
        <v>2.2288261515601784</v>
      </c>
      <c r="I13" s="8">
        <v>14.858841010401187</v>
      </c>
      <c r="J13" s="8">
        <v>4.9529470034670627E-2</v>
      </c>
      <c r="K13" s="8">
        <v>22.288261515601782</v>
      </c>
      <c r="L13" s="8">
        <f t="shared" si="1"/>
        <v>39.425458147597823</v>
      </c>
      <c r="M13" s="8">
        <v>0.14899999999999999</v>
      </c>
      <c r="N13" s="8">
        <f t="shared" si="2"/>
        <v>39.574458147597824</v>
      </c>
      <c r="O13" s="8">
        <v>2.0190000000000001</v>
      </c>
      <c r="P13" s="12">
        <f t="shared" si="3"/>
        <v>7.9900831000000005E-2</v>
      </c>
      <c r="Q13" s="12">
        <f t="shared" si="4"/>
        <v>39.574458147597824</v>
      </c>
      <c r="R13" s="24"/>
      <c r="T13" s="10" t="s">
        <v>49</v>
      </c>
      <c r="U13" s="11">
        <f t="shared" ref="U13:AC13" si="14">U5</f>
        <v>1.6899999999999998E-2</v>
      </c>
      <c r="V13" s="11">
        <f t="shared" si="14"/>
        <v>0.16</v>
      </c>
      <c r="W13" s="11">
        <f t="shared" si="14"/>
        <v>0</v>
      </c>
      <c r="X13" s="11">
        <f t="shared" si="14"/>
        <v>0.24</v>
      </c>
      <c r="Y13" s="11">
        <f t="shared" si="14"/>
        <v>0.41689999999999999</v>
      </c>
      <c r="Z13" s="11">
        <f t="shared" si="14"/>
        <v>9.3001950000000007E-3</v>
      </c>
      <c r="AA13" s="11">
        <f t="shared" si="14"/>
        <v>8.777000000000001</v>
      </c>
      <c r="AB13" s="11">
        <f t="shared" si="14"/>
        <v>0.426200195</v>
      </c>
      <c r="AC13" s="11">
        <f t="shared" si="14"/>
        <v>48.558755269454252</v>
      </c>
    </row>
    <row r="14" spans="6:29" x14ac:dyDescent="0.3">
      <c r="F14" s="15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T14" s="10" t="s">
        <v>53</v>
      </c>
      <c r="U14" s="11">
        <f t="shared" ref="U14:AC14" si="15">U6</f>
        <v>1.2500000000000001E-2</v>
      </c>
      <c r="V14" s="11">
        <f t="shared" si="15"/>
        <v>0.16</v>
      </c>
      <c r="W14" s="11">
        <f t="shared" si="15"/>
        <v>0</v>
      </c>
      <c r="X14" s="11">
        <f t="shared" si="15"/>
        <v>0.24</v>
      </c>
      <c r="Y14" s="11">
        <f t="shared" si="15"/>
        <v>0.41249999999999998</v>
      </c>
      <c r="Z14" s="11">
        <f t="shared" si="15"/>
        <v>2.8903000000000002E-3</v>
      </c>
      <c r="AA14" s="11">
        <f t="shared" si="15"/>
        <v>10.663</v>
      </c>
      <c r="AB14" s="11">
        <f t="shared" si="15"/>
        <v>0.41539029999999999</v>
      </c>
      <c r="AC14" s="11">
        <f t="shared" si="15"/>
        <v>38.956231829691454</v>
      </c>
    </row>
    <row r="15" spans="6:29" x14ac:dyDescent="0.3">
      <c r="F15" s="15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15" t="s">
        <v>49</v>
      </c>
      <c r="G16" s="9">
        <v>1</v>
      </c>
      <c r="H16" s="7">
        <v>0.80717488789237668</v>
      </c>
      <c r="I16" s="7">
        <v>17.937219730941703</v>
      </c>
      <c r="J16" s="7">
        <v>0</v>
      </c>
      <c r="K16" s="7">
        <v>26.905829596412556</v>
      </c>
      <c r="L16" s="7">
        <f>SUM(H16:K16)</f>
        <v>45.650224215246638</v>
      </c>
      <c r="M16" s="7">
        <v>0.09</v>
      </c>
      <c r="N16" s="7">
        <f t="shared" si="2"/>
        <v>45.740224215246641</v>
      </c>
      <c r="O16" s="7">
        <v>1.115</v>
      </c>
      <c r="P16" s="11">
        <f t="shared" si="3"/>
        <v>5.1000350000000007E-2</v>
      </c>
      <c r="Q16" s="11">
        <f t="shared" si="4"/>
        <v>45.740224215246641</v>
      </c>
      <c r="R16" s="24">
        <f>SUM(P16:P20,P23:P25)*1000/SUM(O16:O20,O23:O25)</f>
        <v>48.558755269454245</v>
      </c>
    </row>
    <row r="17" spans="6:28" ht="14.4" customHeight="1" x14ac:dyDescent="0.3">
      <c r="F17" s="15"/>
      <c r="G17" s="9">
        <v>2</v>
      </c>
      <c r="H17" s="7">
        <v>1.838235294117647</v>
      </c>
      <c r="I17" s="7">
        <v>18.382352941176471</v>
      </c>
      <c r="J17" s="7">
        <v>0</v>
      </c>
      <c r="K17" s="7">
        <v>27.573529411764703</v>
      </c>
      <c r="L17" s="7">
        <f t="shared" ref="L17:L22" si="16">SUM(H17:K17)</f>
        <v>47.794117647058826</v>
      </c>
      <c r="M17" s="7">
        <v>9.1999999999999998E-2</v>
      </c>
      <c r="N17" s="7">
        <f t="shared" si="2"/>
        <v>47.886117647058825</v>
      </c>
      <c r="O17" s="7">
        <v>1.0880000000000001</v>
      </c>
      <c r="P17" s="11">
        <f t="shared" si="3"/>
        <v>5.2100096000000005E-2</v>
      </c>
      <c r="Q17" s="11">
        <f t="shared" si="4"/>
        <v>47.886117647058825</v>
      </c>
      <c r="R17" s="24"/>
    </row>
    <row r="18" spans="6:28" x14ac:dyDescent="0.3">
      <c r="F18" s="15"/>
      <c r="G18" s="9">
        <v>3</v>
      </c>
      <c r="H18" s="7">
        <v>0.63176895306859193</v>
      </c>
      <c r="I18" s="7">
        <v>18.050541516245485</v>
      </c>
      <c r="J18" s="7">
        <v>0</v>
      </c>
      <c r="K18" s="7">
        <v>27.075812274368229</v>
      </c>
      <c r="L18" s="7">
        <f t="shared" si="16"/>
        <v>45.758122743682307</v>
      </c>
      <c r="M18" s="7">
        <v>0.27075812274368227</v>
      </c>
      <c r="N18" s="7">
        <f t="shared" si="2"/>
        <v>46.028880866425986</v>
      </c>
      <c r="O18" s="7">
        <v>1.1080000000000001</v>
      </c>
      <c r="P18" s="11">
        <f t="shared" si="3"/>
        <v>5.0999999999999997E-2</v>
      </c>
      <c r="Q18" s="11">
        <f t="shared" si="4"/>
        <v>46.028880866425986</v>
      </c>
      <c r="R18" s="24"/>
    </row>
    <row r="19" spans="6:28" ht="25.2" customHeight="1" x14ac:dyDescent="0.3">
      <c r="F19" s="15"/>
      <c r="G19" s="9">
        <v>4</v>
      </c>
      <c r="H19" s="7">
        <v>2.2956841138659323</v>
      </c>
      <c r="I19" s="7">
        <v>18.365472910927458</v>
      </c>
      <c r="J19" s="7">
        <v>0</v>
      </c>
      <c r="K19" s="7">
        <v>27.548209366391184</v>
      </c>
      <c r="L19" s="7">
        <f t="shared" si="16"/>
        <v>48.209366391184574</v>
      </c>
      <c r="M19" s="7">
        <v>1.653</v>
      </c>
      <c r="N19" s="7">
        <f>SUM(L19,M19)</f>
        <v>49.862366391184572</v>
      </c>
      <c r="O19" s="7">
        <v>1.089</v>
      </c>
      <c r="P19" s="11">
        <f>N19*O19/1000</f>
        <v>5.4300117000000002E-2</v>
      </c>
      <c r="Q19" s="11">
        <f t="shared" si="4"/>
        <v>49.86236639118458</v>
      </c>
      <c r="R19" s="24"/>
      <c r="T19" s="29" t="s">
        <v>39</v>
      </c>
      <c r="U19" s="29" t="s">
        <v>40</v>
      </c>
      <c r="V19" s="29" t="s">
        <v>41</v>
      </c>
      <c r="W19" s="29" t="s">
        <v>42</v>
      </c>
      <c r="X19" s="29" t="s">
        <v>43</v>
      </c>
      <c r="Y19" s="29" t="s">
        <v>44</v>
      </c>
      <c r="Z19" s="29" t="s">
        <v>45</v>
      </c>
      <c r="AA19" s="29" t="s">
        <v>46</v>
      </c>
      <c r="AB19" s="29" t="s">
        <v>47</v>
      </c>
    </row>
    <row r="20" spans="6:28" ht="25.2" customHeight="1" x14ac:dyDescent="0.3">
      <c r="F20" s="15"/>
      <c r="G20" s="9">
        <v>5</v>
      </c>
      <c r="H20" s="7">
        <v>0.81521739130434778</v>
      </c>
      <c r="I20" s="7">
        <v>18.115942028985504</v>
      </c>
      <c r="J20" s="7">
        <v>0</v>
      </c>
      <c r="K20" s="7">
        <v>27.173913043478258</v>
      </c>
      <c r="L20" s="7">
        <f t="shared" si="16"/>
        <v>46.10507246376811</v>
      </c>
      <c r="M20" s="7">
        <v>0.63400000000000001</v>
      </c>
      <c r="N20" s="7">
        <f t="shared" si="2"/>
        <v>46.73907246376811</v>
      </c>
      <c r="O20" s="7">
        <v>1.1040000000000001</v>
      </c>
      <c r="P20" s="11">
        <f t="shared" si="3"/>
        <v>5.1599935999999999E-2</v>
      </c>
      <c r="Q20" s="11">
        <f t="shared" si="4"/>
        <v>46.73907246376811</v>
      </c>
      <c r="R20" s="24"/>
      <c r="T20" s="30"/>
      <c r="U20" s="30"/>
      <c r="V20" s="30"/>
      <c r="W20" s="30"/>
      <c r="X20" s="30"/>
      <c r="Y20" s="30"/>
      <c r="Z20" s="30"/>
      <c r="AA20" s="30"/>
      <c r="AB20" s="30"/>
    </row>
    <row r="21" spans="6:28" x14ac:dyDescent="0.3">
      <c r="F21" s="15"/>
      <c r="G21" s="9">
        <v>6</v>
      </c>
      <c r="H21" s="8">
        <v>0.45004500450045004</v>
      </c>
      <c r="I21" s="8">
        <v>9.0009000900090008</v>
      </c>
      <c r="J21" s="8">
        <v>0</v>
      </c>
      <c r="K21" s="8">
        <v>13.501350135013501</v>
      </c>
      <c r="L21" s="8">
        <f t="shared" si="16"/>
        <v>22.952295229522953</v>
      </c>
      <c r="M21" s="7">
        <v>0.54</v>
      </c>
      <c r="N21" s="8">
        <f t="shared" ref="N21:N22" si="17">SUM(L21,M21)</f>
        <v>23.492295229522952</v>
      </c>
      <c r="O21" s="8">
        <v>1.111</v>
      </c>
      <c r="P21" s="12">
        <f t="shared" ref="P21:P22" si="18">N21*O21/1000</f>
        <v>2.6099939999999999E-2</v>
      </c>
      <c r="Q21" s="12">
        <f t="shared" ref="Q21:Q22" si="19">P21/O21*1000</f>
        <v>23.492295229522952</v>
      </c>
      <c r="R21" s="24"/>
      <c r="T21" s="14" t="s">
        <v>52</v>
      </c>
      <c r="U21" s="11">
        <f>U4*1000/$AA$4</f>
        <v>2.3884721673904461</v>
      </c>
      <c r="V21" s="11">
        <f t="shared" ref="V21:Z21" si="20">V4*1000/$AA$4</f>
        <v>18.752467429924991</v>
      </c>
      <c r="W21" s="11">
        <f t="shared" si="20"/>
        <v>9.8697196999605226E-3</v>
      </c>
      <c r="X21" s="11">
        <f t="shared" si="20"/>
        <v>28.128701144887486</v>
      </c>
      <c r="Y21" s="11">
        <f t="shared" si="20"/>
        <v>49.279510461902881</v>
      </c>
      <c r="Z21" s="11">
        <f t="shared" si="20"/>
        <v>0.52352272755532481</v>
      </c>
      <c r="AA21" s="11">
        <f>SUM(Y21:Z21)</f>
        <v>49.803033189458205</v>
      </c>
      <c r="AB21" s="11">
        <v>1</v>
      </c>
    </row>
    <row r="22" spans="6:28" x14ac:dyDescent="0.3">
      <c r="F22" s="15"/>
      <c r="G22" s="9">
        <v>7</v>
      </c>
      <c r="H22" s="8">
        <v>5.0412465627864345</v>
      </c>
      <c r="I22" s="8">
        <v>18.331805682859763</v>
      </c>
      <c r="J22" s="8">
        <v>0</v>
      </c>
      <c r="K22" s="8">
        <v>27.497708524289642</v>
      </c>
      <c r="L22" s="8">
        <f t="shared" si="16"/>
        <v>50.870760769935842</v>
      </c>
      <c r="M22" s="8">
        <v>1.8331805682859763</v>
      </c>
      <c r="N22" s="8">
        <f t="shared" si="17"/>
        <v>52.703941338221817</v>
      </c>
      <c r="O22" s="8">
        <v>1.091</v>
      </c>
      <c r="P22" s="12">
        <f t="shared" si="18"/>
        <v>5.7500000000000002E-2</v>
      </c>
      <c r="Q22" s="12">
        <f t="shared" si="19"/>
        <v>52.703941338221817</v>
      </c>
      <c r="R22" s="24"/>
      <c r="T22" s="10" t="s">
        <v>49</v>
      </c>
      <c r="U22" s="11">
        <f>U5*1000/$AA$5</f>
        <v>1.9254870684744214</v>
      </c>
      <c r="V22" s="11">
        <f t="shared" ref="V22:Z22" si="21">V5*1000/$AA$5</f>
        <v>18.229463370172038</v>
      </c>
      <c r="W22" s="11">
        <f t="shared" si="21"/>
        <v>0</v>
      </c>
      <c r="X22" s="11">
        <f t="shared" si="21"/>
        <v>27.344195055258059</v>
      </c>
      <c r="Y22" s="11">
        <f t="shared" si="21"/>
        <v>47.499145493904514</v>
      </c>
      <c r="Z22" s="11">
        <f t="shared" si="21"/>
        <v>1.0596097755497322</v>
      </c>
      <c r="AA22" s="11">
        <f t="shared" ref="AA22:AA23" si="22">SUM(Y22:Z22)</f>
        <v>48.558755269454245</v>
      </c>
      <c r="AB22" s="11">
        <v>1</v>
      </c>
    </row>
    <row r="23" spans="6:28" x14ac:dyDescent="0.3">
      <c r="F23" s="15"/>
      <c r="G23" s="9" t="s">
        <v>48</v>
      </c>
      <c r="H23" s="8">
        <v>5.2631578947368416</v>
      </c>
      <c r="I23" s="8">
        <v>18.148820326678763</v>
      </c>
      <c r="J23" s="8">
        <v>0</v>
      </c>
      <c r="K23" s="8">
        <v>27.223230490018146</v>
      </c>
      <c r="L23" s="8">
        <f t="shared" ref="L23:L25" si="23">SUM(H23:K23)</f>
        <v>50.635208711433748</v>
      </c>
      <c r="M23" s="8">
        <v>3.448</v>
      </c>
      <c r="N23" s="8">
        <f t="shared" si="2"/>
        <v>54.083208711433748</v>
      </c>
      <c r="O23" s="8">
        <v>1.1020000000000001</v>
      </c>
      <c r="P23" s="12">
        <f t="shared" si="3"/>
        <v>5.9599695999999994E-2</v>
      </c>
      <c r="Q23" s="12">
        <f t="shared" si="4"/>
        <v>54.083208711433748</v>
      </c>
      <c r="R23" s="24"/>
      <c r="T23" s="10" t="s">
        <v>53</v>
      </c>
      <c r="U23" s="11">
        <f>U6*1000/$AA$6</f>
        <v>1.1722779705523774</v>
      </c>
      <c r="V23" s="11">
        <f t="shared" ref="V23:Z23" si="24">V6*1000/$AA$6</f>
        <v>15.005158023070431</v>
      </c>
      <c r="W23" s="11">
        <f t="shared" si="24"/>
        <v>0</v>
      </c>
      <c r="X23" s="11">
        <f t="shared" si="24"/>
        <v>22.507737034605647</v>
      </c>
      <c r="Y23" s="11">
        <f t="shared" si="24"/>
        <v>38.685173028228455</v>
      </c>
      <c r="Z23" s="11">
        <f t="shared" si="24"/>
        <v>0.27105880146300293</v>
      </c>
      <c r="AA23" s="11">
        <f t="shared" si="22"/>
        <v>38.956231829691461</v>
      </c>
      <c r="AB23" s="11">
        <v>1</v>
      </c>
    </row>
    <row r="24" spans="6:28" x14ac:dyDescent="0.3">
      <c r="F24" s="15"/>
      <c r="G24" s="9">
        <v>9</v>
      </c>
      <c r="H24" s="8">
        <v>2.8258887876025525</v>
      </c>
      <c r="I24" s="8">
        <v>18.23154056517776</v>
      </c>
      <c r="J24" s="8">
        <v>0</v>
      </c>
      <c r="K24" s="8">
        <v>27.347310847766636</v>
      </c>
      <c r="L24" s="8">
        <f t="shared" si="23"/>
        <v>48.404740200546946</v>
      </c>
      <c r="M24" s="8">
        <v>1.9143117593436647</v>
      </c>
      <c r="N24" s="8">
        <f t="shared" si="2"/>
        <v>50.319051959890608</v>
      </c>
      <c r="O24" s="8">
        <v>1.097</v>
      </c>
      <c r="P24" s="12">
        <f t="shared" si="3"/>
        <v>5.5199999999999999E-2</v>
      </c>
      <c r="Q24" s="12">
        <f t="shared" si="4"/>
        <v>50.319051959890608</v>
      </c>
      <c r="R24" s="24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15"/>
      <c r="G25" s="9">
        <v>10</v>
      </c>
      <c r="H25" s="8">
        <v>0.93109869646182486</v>
      </c>
      <c r="I25" s="8">
        <v>18.621973929236496</v>
      </c>
      <c r="J25" s="8">
        <v>0</v>
      </c>
      <c r="K25" s="8">
        <v>27.932960893854748</v>
      </c>
      <c r="L25" s="8">
        <f t="shared" si="23"/>
        <v>47.486033519553068</v>
      </c>
      <c r="M25" s="8">
        <v>0.37243947858472998</v>
      </c>
      <c r="N25" s="8">
        <f t="shared" si="2"/>
        <v>47.858472998137799</v>
      </c>
      <c r="O25" s="8">
        <v>1.0740000000000001</v>
      </c>
      <c r="P25" s="12">
        <f t="shared" si="3"/>
        <v>5.1400000000000001E-2</v>
      </c>
      <c r="Q25" s="12">
        <f t="shared" si="4"/>
        <v>47.858472998137799</v>
      </c>
      <c r="R25" s="24"/>
    </row>
    <row r="26" spans="6:28" x14ac:dyDescent="0.3">
      <c r="F26" s="15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</row>
    <row r="27" spans="6:28" x14ac:dyDescent="0.3">
      <c r="F27" s="15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</row>
    <row r="28" spans="6:28" x14ac:dyDescent="0.3">
      <c r="F28" s="15" t="s">
        <v>50</v>
      </c>
      <c r="G28" s="9">
        <v>1</v>
      </c>
      <c r="H28" s="7">
        <v>1.0576923076923077</v>
      </c>
      <c r="I28" s="7">
        <v>19.23076923076923</v>
      </c>
      <c r="J28" s="7">
        <v>0</v>
      </c>
      <c r="K28" s="7">
        <v>28.846153846153847</v>
      </c>
      <c r="L28" s="7">
        <f>SUM(H28:K28)</f>
        <v>49.134615384615387</v>
      </c>
      <c r="M28" s="7">
        <v>9.6153846153846159E-2</v>
      </c>
      <c r="N28" s="7">
        <f t="shared" si="2"/>
        <v>49.230769230769234</v>
      </c>
      <c r="O28" s="7">
        <v>1.04</v>
      </c>
      <c r="P28" s="11">
        <f t="shared" si="3"/>
        <v>5.1200000000000002E-2</v>
      </c>
      <c r="Q28" s="11">
        <f t="shared" si="4"/>
        <v>49.230769230769234</v>
      </c>
      <c r="R28" s="24">
        <f>SUM(P28:P37)*1000/SUM(O28:O37)</f>
        <v>38.956231829691454</v>
      </c>
    </row>
    <row r="29" spans="6:28" x14ac:dyDescent="0.3">
      <c r="F29" s="15"/>
      <c r="G29" s="9">
        <v>2</v>
      </c>
      <c r="H29" s="7">
        <v>0.57034220532319391</v>
      </c>
      <c r="I29" s="7">
        <v>19.011406844106464</v>
      </c>
      <c r="J29" s="7">
        <v>0</v>
      </c>
      <c r="K29" s="7">
        <v>28.517110266159694</v>
      </c>
      <c r="L29" s="7">
        <f>SUM(H29:K29)</f>
        <v>48.098859315589351</v>
      </c>
      <c r="M29" s="7">
        <v>0.19</v>
      </c>
      <c r="N29" s="7">
        <f t="shared" si="2"/>
        <v>48.288859315589349</v>
      </c>
      <c r="O29" s="7">
        <v>1.052</v>
      </c>
      <c r="P29" s="11">
        <f t="shared" si="3"/>
        <v>5.0799879999999992E-2</v>
      </c>
      <c r="Q29" s="11">
        <f t="shared" si="4"/>
        <v>48.288859315589342</v>
      </c>
      <c r="R29" s="24"/>
    </row>
    <row r="30" spans="6:28" x14ac:dyDescent="0.3">
      <c r="F30" s="15"/>
      <c r="G30" s="9">
        <v>3</v>
      </c>
      <c r="H30" s="7">
        <v>2.2502250225022502</v>
      </c>
      <c r="I30" s="7">
        <v>9.0009000900090008</v>
      </c>
      <c r="J30" s="7">
        <v>0</v>
      </c>
      <c r="K30" s="7">
        <v>13.501350135013501</v>
      </c>
      <c r="L30" s="7">
        <f>SUM(H30:K30)</f>
        <v>24.75247524752475</v>
      </c>
      <c r="M30" s="7">
        <v>0.18</v>
      </c>
      <c r="N30" s="7">
        <f t="shared" si="2"/>
        <v>24.932475247524749</v>
      </c>
      <c r="O30" s="7">
        <v>1.111</v>
      </c>
      <c r="P30" s="11">
        <f t="shared" si="3"/>
        <v>2.7699979999999996E-2</v>
      </c>
      <c r="Q30" s="11">
        <f t="shared" si="4"/>
        <v>24.932475247524749</v>
      </c>
      <c r="R30" s="24"/>
    </row>
    <row r="31" spans="6:28" x14ac:dyDescent="0.3">
      <c r="F31" s="15"/>
      <c r="G31" s="9">
        <v>4</v>
      </c>
      <c r="H31" s="7">
        <v>0.45004500450045004</v>
      </c>
      <c r="I31" s="7">
        <v>9.0009000900090008</v>
      </c>
      <c r="J31" s="7">
        <v>0</v>
      </c>
      <c r="K31" s="7">
        <v>13.501350135013501</v>
      </c>
      <c r="L31" s="7">
        <f>SUM(H31:K31)</f>
        <v>22.952295229522953</v>
      </c>
      <c r="M31" s="7">
        <v>0.27</v>
      </c>
      <c r="N31" s="7">
        <f t="shared" si="2"/>
        <v>23.222295229522953</v>
      </c>
      <c r="O31" s="7">
        <v>1.111</v>
      </c>
      <c r="P31" s="11">
        <f t="shared" si="3"/>
        <v>2.5799969999999998E-2</v>
      </c>
      <c r="Q31" s="11">
        <f t="shared" si="4"/>
        <v>23.222295229522949</v>
      </c>
      <c r="R31" s="24"/>
    </row>
    <row r="32" spans="6:28" x14ac:dyDescent="0.3">
      <c r="F32" s="15"/>
      <c r="G32" s="9">
        <v>5</v>
      </c>
      <c r="H32" s="7">
        <v>1.1701170117011701</v>
      </c>
      <c r="I32" s="7">
        <v>9.0009000900090008</v>
      </c>
      <c r="J32" s="7">
        <v>0</v>
      </c>
      <c r="K32" s="7">
        <v>13.501350135013501</v>
      </c>
      <c r="L32" s="7">
        <f>SUM(H32:K32)</f>
        <v>23.672367236723673</v>
      </c>
      <c r="M32" s="7">
        <v>0.45</v>
      </c>
      <c r="N32" s="7">
        <f t="shared" si="2"/>
        <v>24.122367236723672</v>
      </c>
      <c r="O32" s="7">
        <v>1.111</v>
      </c>
      <c r="P32" s="11">
        <f t="shared" si="3"/>
        <v>2.6799949999999999E-2</v>
      </c>
      <c r="Q32" s="11">
        <f t="shared" si="4"/>
        <v>24.122367236723672</v>
      </c>
      <c r="R32" s="24"/>
    </row>
    <row r="33" spans="6:18" x14ac:dyDescent="0.3">
      <c r="F33" s="15"/>
      <c r="G33" s="9">
        <v>6</v>
      </c>
      <c r="H33" s="8">
        <v>0.98328416912487715</v>
      </c>
      <c r="I33" s="8">
        <v>19.665683382497544</v>
      </c>
      <c r="J33" s="8">
        <v>0</v>
      </c>
      <c r="K33" s="8">
        <v>29.498525073746315</v>
      </c>
      <c r="L33" s="8">
        <f t="shared" ref="L33:L37" si="25">SUM(H33:K33)</f>
        <v>50.147492625368741</v>
      </c>
      <c r="M33" s="8">
        <v>0.28499999999999998</v>
      </c>
      <c r="N33" s="8">
        <f t="shared" si="2"/>
        <v>50.432492625368738</v>
      </c>
      <c r="O33" s="8">
        <v>1.0169999999999999</v>
      </c>
      <c r="P33" s="12">
        <f t="shared" si="3"/>
        <v>5.1289845000000001E-2</v>
      </c>
      <c r="Q33" s="12">
        <f t="shared" si="4"/>
        <v>50.432492625368738</v>
      </c>
      <c r="R33" s="24"/>
    </row>
    <row r="34" spans="6:18" x14ac:dyDescent="0.3">
      <c r="F34" s="15"/>
      <c r="G34" s="9">
        <v>7</v>
      </c>
      <c r="H34" s="8">
        <v>0.54005400540054005</v>
      </c>
      <c r="I34" s="8">
        <v>9.0009000900090008</v>
      </c>
      <c r="J34" s="8">
        <v>0</v>
      </c>
      <c r="K34" s="8">
        <v>13.501350135013501</v>
      </c>
      <c r="L34" s="8">
        <f t="shared" si="25"/>
        <v>23.042304230423042</v>
      </c>
      <c r="M34" s="8">
        <v>0.18</v>
      </c>
      <c r="N34" s="8">
        <f t="shared" si="2"/>
        <v>23.222304230423042</v>
      </c>
      <c r="O34" s="8">
        <v>1.111</v>
      </c>
      <c r="P34" s="12">
        <f t="shared" si="3"/>
        <v>2.5799979999999997E-2</v>
      </c>
      <c r="Q34" s="12">
        <f t="shared" si="4"/>
        <v>23.222304230423042</v>
      </c>
      <c r="R34" s="24"/>
    </row>
    <row r="35" spans="6:18" x14ac:dyDescent="0.3">
      <c r="F35" s="15"/>
      <c r="G35" s="9">
        <v>8</v>
      </c>
      <c r="H35" s="8">
        <v>0.87719298245614019</v>
      </c>
      <c r="I35" s="8">
        <v>19.49317738791423</v>
      </c>
      <c r="J35" s="8">
        <v>0</v>
      </c>
      <c r="K35" s="8">
        <v>29.239766081871345</v>
      </c>
      <c r="L35" s="8">
        <f t="shared" si="25"/>
        <v>49.610136452241719</v>
      </c>
      <c r="M35" s="8">
        <v>0.38986354775828463</v>
      </c>
      <c r="N35" s="8">
        <f t="shared" si="2"/>
        <v>50</v>
      </c>
      <c r="O35" s="8">
        <v>1.026</v>
      </c>
      <c r="P35" s="12">
        <f t="shared" si="3"/>
        <v>5.1300000000000005E-2</v>
      </c>
      <c r="Q35" s="12">
        <f t="shared" si="4"/>
        <v>50</v>
      </c>
      <c r="R35" s="24"/>
    </row>
    <row r="36" spans="6:18" x14ac:dyDescent="0.3">
      <c r="F36" s="15"/>
      <c r="G36" s="9">
        <v>9</v>
      </c>
      <c r="H36" s="8">
        <v>1.0486177311725455</v>
      </c>
      <c r="I36" s="8">
        <v>19.065776930409914</v>
      </c>
      <c r="J36" s="8">
        <v>0</v>
      </c>
      <c r="K36" s="8">
        <v>28.598665395614873</v>
      </c>
      <c r="L36" s="8">
        <f>SUM(H36:K36)</f>
        <v>48.713060057197332</v>
      </c>
      <c r="M36" s="8">
        <v>0</v>
      </c>
      <c r="N36" s="8">
        <f>SUM(L36,M36)</f>
        <v>48.713060057197332</v>
      </c>
      <c r="O36" s="8">
        <v>1.0489999999999999</v>
      </c>
      <c r="P36" s="8">
        <f>N36*O36/1000</f>
        <v>5.1099999999999993E-2</v>
      </c>
      <c r="Q36" s="8">
        <f>P36/O36*1000</f>
        <v>48.713060057197325</v>
      </c>
      <c r="R36" s="24"/>
    </row>
    <row r="37" spans="6:18" x14ac:dyDescent="0.3">
      <c r="F37" s="15"/>
      <c r="G37" s="9">
        <v>10</v>
      </c>
      <c r="H37" s="8">
        <v>2.8019323671497585</v>
      </c>
      <c r="I37" s="8">
        <v>19.323671497584542</v>
      </c>
      <c r="J37" s="8">
        <v>0</v>
      </c>
      <c r="K37" s="8">
        <v>28.985507246376812</v>
      </c>
      <c r="L37" s="8">
        <f t="shared" si="25"/>
        <v>51.111111111111114</v>
      </c>
      <c r="M37" s="8">
        <v>0.67700000000000005</v>
      </c>
      <c r="N37" s="8">
        <f t="shared" si="2"/>
        <v>51.788111111111114</v>
      </c>
      <c r="O37" s="8">
        <v>1.0349999999999999</v>
      </c>
      <c r="P37" s="12">
        <f t="shared" si="3"/>
        <v>5.3600695000000004E-2</v>
      </c>
      <c r="Q37" s="12">
        <f t="shared" si="4"/>
        <v>51.788111111111121</v>
      </c>
      <c r="R37" s="24"/>
    </row>
    <row r="38" spans="6:18" x14ac:dyDescent="0.3">
      <c r="F38" s="15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9"/>
    </row>
    <row r="39" spans="6:18" x14ac:dyDescent="0.3">
      <c r="F39" s="15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2"/>
    </row>
    <row r="40" spans="6:18" x14ac:dyDescent="0.3">
      <c r="F40" s="15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4"/>
    </row>
    <row r="41" spans="6:18" x14ac:dyDescent="0.3">
      <c r="F41" s="15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4"/>
    </row>
    <row r="42" spans="6:18" x14ac:dyDescent="0.3">
      <c r="F42" s="15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4"/>
    </row>
    <row r="43" spans="6:18" x14ac:dyDescent="0.3">
      <c r="F43" s="15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4"/>
    </row>
    <row r="44" spans="6:18" x14ac:dyDescent="0.3">
      <c r="F44" s="15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4"/>
    </row>
    <row r="45" spans="6:18" x14ac:dyDescent="0.3">
      <c r="F45" s="15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4"/>
    </row>
    <row r="46" spans="6:18" x14ac:dyDescent="0.3">
      <c r="F46" s="15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4"/>
    </row>
    <row r="47" spans="6:18" x14ac:dyDescent="0.3">
      <c r="F47" s="15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4"/>
    </row>
    <row r="48" spans="6:18" x14ac:dyDescent="0.3">
      <c r="F48" s="15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4"/>
    </row>
    <row r="49" spans="6:18" x14ac:dyDescent="0.3">
      <c r="F49" s="15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4"/>
    </row>
    <row r="50" spans="6:18" x14ac:dyDescent="0.3">
      <c r="F50" s="15"/>
      <c r="G50" s="1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9"/>
    </row>
    <row r="51" spans="6:18" x14ac:dyDescent="0.3">
      <c r="F51" s="15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2"/>
    </row>
  </sheetData>
  <mergeCells count="46">
    <mergeCell ref="G14:R15"/>
    <mergeCell ref="G26:R27"/>
    <mergeCell ref="G2:G3"/>
    <mergeCell ref="R4:R13"/>
    <mergeCell ref="AB19:AB20"/>
    <mergeCell ref="AA19:AA20"/>
    <mergeCell ref="G38:R39"/>
    <mergeCell ref="Y19:Y20"/>
    <mergeCell ref="T19:T20"/>
    <mergeCell ref="U19:U20"/>
    <mergeCell ref="V19:V20"/>
    <mergeCell ref="W19:W20"/>
    <mergeCell ref="X19:X20"/>
    <mergeCell ref="Z19:Z20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A9E2-A14F-4CB4-A162-011D3652CE83}">
  <dimension ref="A1:S15"/>
  <sheetViews>
    <sheetView tabSelected="1" workbookViewId="0">
      <selection activeCell="O15" sqref="O15:S15"/>
    </sheetView>
  </sheetViews>
  <sheetFormatPr defaultRowHeight="14.4" x14ac:dyDescent="0.3"/>
  <sheetData>
    <row r="1" spans="1:19" x14ac:dyDescent="0.3">
      <c r="A1" t="s">
        <v>39</v>
      </c>
      <c r="B1" t="s">
        <v>46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19" x14ac:dyDescent="0.3">
      <c r="A2" t="s">
        <v>52</v>
      </c>
      <c r="B2">
        <v>49.803033189458205</v>
      </c>
      <c r="C2">
        <f>B2*0.000000277778</f>
        <v>1.383418695330132E-5</v>
      </c>
      <c r="D2">
        <f>C2*0.23314</f>
        <v>3.2253023462926695E-6</v>
      </c>
      <c r="E2">
        <f>C2 * 0.23104</f>
        <v>3.196250553690737E-6</v>
      </c>
      <c r="F2">
        <f>C2* 0.00072</f>
        <v>9.9606146063769506E-9</v>
      </c>
      <c r="G2">
        <f>C2 * 0.00138</f>
        <v>1.9091177995555822E-8</v>
      </c>
    </row>
    <row r="3" spans="1:19" x14ac:dyDescent="0.3">
      <c r="A3" t="s">
        <v>49</v>
      </c>
      <c r="B3">
        <v>48.558755269454245</v>
      </c>
      <c r="C3">
        <f t="shared" ref="C3:C4" si="0">B3*0.000000277778</f>
        <v>1.3488553921238461E-5</v>
      </c>
      <c r="D3">
        <f t="shared" ref="D3:D4" si="1">C3*0.23314</f>
        <v>3.1447214611975344E-6</v>
      </c>
      <c r="E3">
        <f t="shared" ref="E3:E4" si="2">C3 * 0.23104</f>
        <v>3.1163954979629337E-6</v>
      </c>
      <c r="F3">
        <f t="shared" ref="F3:F4" si="3">C3* 0.00072</f>
        <v>9.7117588232916925E-9</v>
      </c>
      <c r="G3">
        <f t="shared" ref="G3:G4" si="4">C3 * 0.00138</f>
        <v>1.8614204411309074E-8</v>
      </c>
    </row>
    <row r="4" spans="1:19" x14ac:dyDescent="0.3">
      <c r="A4" t="s">
        <v>53</v>
      </c>
      <c r="B4">
        <v>38.956231829691461</v>
      </c>
      <c r="C4">
        <f t="shared" si="0"/>
        <v>1.0821184165188034E-5</v>
      </c>
      <c r="D4">
        <f t="shared" si="1"/>
        <v>2.5228508762719379E-6</v>
      </c>
      <c r="E4">
        <f t="shared" si="2"/>
        <v>2.500126389525043E-6</v>
      </c>
      <c r="F4">
        <f t="shared" si="3"/>
        <v>7.791252598935385E-9</v>
      </c>
      <c r="G4">
        <f t="shared" si="4"/>
        <v>1.4933234147959484E-8</v>
      </c>
    </row>
    <row r="15" spans="1:19" x14ac:dyDescent="0.3">
      <c r="O15" t="s">
        <v>54</v>
      </c>
      <c r="P15" t="s">
        <v>55</v>
      </c>
      <c r="Q15" t="s">
        <v>56</v>
      </c>
      <c r="R15" t="s">
        <v>57</v>
      </c>
      <c r="S15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2021-04-16T18:57:51Z</dcterms:modified>
  <cp:category/>
  <cp:contentStatus/>
</cp:coreProperties>
</file>