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a2249\Documents\"/>
    </mc:Choice>
  </mc:AlternateContent>
  <xr:revisionPtr revIDLastSave="0" documentId="13_ncr:1_{B81D5728-7EF0-4114-8FF2-BC93F4593316}" xr6:coauthVersionLast="47" xr6:coauthVersionMax="47" xr10:uidLastSave="{00000000-0000-0000-0000-000000000000}"/>
  <bookViews>
    <workbookView xWindow="-120" yWindow="-120" windowWidth="29040" windowHeight="15840" xr2:uid="{1F9E4A6F-E2C2-487E-BC22-D7C0BEEE41EE}"/>
  </bookViews>
  <sheets>
    <sheet name="Balance Sheet" sheetId="2" r:id="rId1"/>
    <sheet name="Income Statement" sheetId="1" r:id="rId2"/>
    <sheet name="Cash Flow Statement" sheetId="3" r:id="rId3"/>
  </sheets>
  <definedNames>
    <definedName name="_xlchart.v1.0" hidden="1">'Balance Sheet'!$D$10:$K$10</definedName>
    <definedName name="_xlchart.v1.1" hidden="1">'Balance Sheet'!$D$6:$K$6</definedName>
    <definedName name="_xlchart.v1.10" hidden="1">'Income Statement'!$E$8:$L$8</definedName>
    <definedName name="_xlchart.v1.11" hidden="1">'Income Statement'!$F$6:$F$16</definedName>
    <definedName name="_xlchart.v1.12" hidden="1">'Income Statement'!$F$6:$F$8</definedName>
    <definedName name="_xlchart.v1.13" hidden="1">'Income Statement'!$G$6:$G$16</definedName>
    <definedName name="_xlchart.v1.14" hidden="1">'Income Statement'!$H$6:$H$16</definedName>
    <definedName name="_xlchart.v1.15" hidden="1">'Income Statement'!$I$6:$I$16</definedName>
    <definedName name="_xlchart.v1.16" hidden="1">'Income Statement'!$J$6:$J$16</definedName>
    <definedName name="_xlchart.v1.17" hidden="1">'Income Statement'!$K$6:$K$16</definedName>
    <definedName name="_xlchart.v1.18" hidden="1">'Income Statement'!$L$6:$L$16</definedName>
    <definedName name="_xlchart.v1.19" hidden="1">('Income Statement'!$E$6:$E$8,'Income Statement'!$E$11:$E$12)</definedName>
    <definedName name="_xlchart.v1.2" hidden="1">'Balance Sheet'!$D$7:$K$7</definedName>
    <definedName name="_xlchart.v1.20" hidden="1">'Income Statement'!$E$6:$E$16</definedName>
    <definedName name="_xlchart.v1.21" hidden="1">'Income Statement'!$F$6:$F$16</definedName>
    <definedName name="_xlchart.v1.22" hidden="1">'Income Statement'!$G$6:$G$16</definedName>
    <definedName name="_xlchart.v1.23" hidden="1">'Income Statement'!$H$6:$H$16</definedName>
    <definedName name="_xlchart.v1.24" hidden="1">'Income Statement'!$I$6:$I$16</definedName>
    <definedName name="_xlchart.v1.25" hidden="1">'Income Statement'!$J$6:$J$16</definedName>
    <definedName name="_xlchart.v1.26" hidden="1">'Income Statement'!$K$6:$K$16</definedName>
    <definedName name="_xlchart.v1.27" hidden="1">'Income Statement'!$L$6:$L$16</definedName>
    <definedName name="_xlchart.v1.3" hidden="1">'Balance Sheet'!$D$8:$K$8</definedName>
    <definedName name="_xlchart.v1.4" hidden="1">'Balance Sheet'!$D$9:$K$9</definedName>
    <definedName name="_xlchart.v1.5" hidden="1">'Income Statement'!$E$3:$L$3</definedName>
    <definedName name="_xlchart.v1.6" hidden="1">'Income Statement'!$E$6:$E$16</definedName>
    <definedName name="_xlchart.v1.7" hidden="1">'Income Statement'!$E$6:$E$8</definedName>
    <definedName name="_xlchart.v1.8" hidden="1">'Income Statement'!$E$6:$L$6</definedName>
    <definedName name="_xlchart.v1.9" hidden="1">'Income Statement'!$E$7:$L$7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25" i="3"/>
  <c r="I25" i="3"/>
  <c r="J25" i="3"/>
  <c r="K25" i="3"/>
  <c r="G25" i="3"/>
  <c r="K24" i="3"/>
  <c r="J24" i="3"/>
  <c r="I24" i="3"/>
  <c r="H24" i="3"/>
  <c r="G24" i="3"/>
  <c r="K23" i="3"/>
  <c r="J23" i="3"/>
  <c r="I23" i="3"/>
  <c r="H23" i="3"/>
  <c r="G23" i="3"/>
  <c r="H22" i="3"/>
  <c r="I22" i="3"/>
  <c r="J22" i="3"/>
  <c r="K22" i="3"/>
  <c r="G22" i="3"/>
  <c r="H21" i="3"/>
  <c r="I21" i="3"/>
  <c r="J21" i="3"/>
  <c r="K21" i="3"/>
  <c r="G21" i="3"/>
  <c r="H19" i="3"/>
  <c r="I19" i="3"/>
  <c r="J19" i="3"/>
  <c r="K19" i="3"/>
  <c r="G19" i="3"/>
  <c r="G53" i="2"/>
  <c r="I49" i="2"/>
  <c r="I51" i="2" s="1"/>
  <c r="I34" i="2" s="1"/>
  <c r="G49" i="2"/>
  <c r="G51" i="2" s="1"/>
  <c r="H49" i="2" s="1"/>
  <c r="H51" i="2" s="1"/>
  <c r="H34" i="2" s="1"/>
  <c r="G45" i="2"/>
  <c r="G47" i="2" s="1"/>
  <c r="F37" i="2"/>
  <c r="E37" i="2"/>
  <c r="D37" i="2"/>
  <c r="F29" i="2"/>
  <c r="E29" i="2"/>
  <c r="D29" i="2"/>
  <c r="E24" i="2"/>
  <c r="F24" i="2"/>
  <c r="D24" i="2"/>
  <c r="F14" i="2"/>
  <c r="E14" i="2"/>
  <c r="D14" i="2"/>
  <c r="E10" i="2"/>
  <c r="F10" i="2"/>
  <c r="D10" i="2"/>
  <c r="F23" i="1"/>
  <c r="G23" i="1"/>
  <c r="G22" i="1"/>
  <c r="F22" i="1"/>
  <c r="E22" i="1"/>
  <c r="H22" i="1" s="1"/>
  <c r="I22" i="1" s="1"/>
  <c r="J22" i="1" s="1"/>
  <c r="K22" i="1" s="1"/>
  <c r="L22" i="1" s="1"/>
  <c r="E21" i="1"/>
  <c r="H21" i="1" s="1"/>
  <c r="I21" i="1" s="1"/>
  <c r="J21" i="1" s="1"/>
  <c r="K21" i="1" s="1"/>
  <c r="L21" i="1" s="1"/>
  <c r="F21" i="1"/>
  <c r="G21" i="1"/>
  <c r="F20" i="1"/>
  <c r="J20" i="1" s="1"/>
  <c r="G20" i="1"/>
  <c r="G16" i="1"/>
  <c r="F16" i="1"/>
  <c r="F13" i="1"/>
  <c r="G13" i="1"/>
  <c r="G9" i="1"/>
  <c r="F9" i="1"/>
  <c r="E9" i="1"/>
  <c r="E13" i="1" s="1"/>
  <c r="E23" i="1" l="1"/>
  <c r="H23" i="1" s="1"/>
  <c r="I23" i="1" s="1"/>
  <c r="J23" i="1" s="1"/>
  <c r="K23" i="1" s="1"/>
  <c r="L23" i="1" s="1"/>
  <c r="E16" i="1"/>
  <c r="I20" i="1"/>
  <c r="H20" i="1"/>
  <c r="G22" i="2" s="1"/>
  <c r="G12" i="3" s="1"/>
  <c r="L20" i="1"/>
  <c r="K20" i="1"/>
  <c r="H27" i="1"/>
  <c r="I27" i="1" s="1"/>
  <c r="J27" i="1" s="1"/>
  <c r="K27" i="1" s="1"/>
  <c r="L27" i="1" s="1"/>
  <c r="H22" i="2"/>
  <c r="I22" i="2" s="1"/>
  <c r="J22" i="2" s="1"/>
  <c r="K22" i="2" s="1"/>
  <c r="K12" i="3" s="1"/>
  <c r="G21" i="2"/>
  <c r="G11" i="3" s="1"/>
  <c r="G8" i="2"/>
  <c r="G8" i="3" s="1"/>
  <c r="G34" i="2"/>
  <c r="J49" i="2"/>
  <c r="J51" i="2" s="1"/>
  <c r="H45" i="2"/>
  <c r="H47" i="2" s="1"/>
  <c r="G33" i="2"/>
  <c r="F30" i="2"/>
  <c r="F39" i="2" s="1"/>
  <c r="E30" i="2"/>
  <c r="E39" i="2" s="1"/>
  <c r="D30" i="2"/>
  <c r="D39" i="2" s="1"/>
  <c r="E16" i="2"/>
  <c r="F16" i="2"/>
  <c r="D16" i="2"/>
  <c r="G9" i="2" l="1"/>
  <c r="H26" i="1"/>
  <c r="G15" i="3" s="1"/>
  <c r="H24" i="1"/>
  <c r="G7" i="2"/>
  <c r="G7" i="3" s="1"/>
  <c r="H28" i="1"/>
  <c r="I28" i="1" s="1"/>
  <c r="J28" i="1" s="1"/>
  <c r="K28" i="1" s="1"/>
  <c r="L28" i="1" s="1"/>
  <c r="K16" i="3" s="1"/>
  <c r="H6" i="1"/>
  <c r="H7" i="1" s="1"/>
  <c r="H25" i="1" s="1"/>
  <c r="G20" i="2" s="1"/>
  <c r="G6" i="3"/>
  <c r="I12" i="3"/>
  <c r="H12" i="3"/>
  <c r="J12" i="3"/>
  <c r="I24" i="1"/>
  <c r="J24" i="1" s="1"/>
  <c r="K24" i="1" s="1"/>
  <c r="L24" i="1" s="1"/>
  <c r="K6" i="3" s="1"/>
  <c r="H21" i="2"/>
  <c r="I21" i="2" s="1"/>
  <c r="J21" i="2" s="1"/>
  <c r="K21" i="2" s="1"/>
  <c r="K11" i="3" s="1"/>
  <c r="G12" i="2"/>
  <c r="H8" i="2"/>
  <c r="H8" i="1"/>
  <c r="I6" i="3"/>
  <c r="K49" i="2"/>
  <c r="K51" i="2" s="1"/>
  <c r="K34" i="2" s="1"/>
  <c r="J34" i="2"/>
  <c r="E40" i="2"/>
  <c r="I45" i="2"/>
  <c r="I47" i="2" s="1"/>
  <c r="H33" i="2"/>
  <c r="F40" i="2"/>
  <c r="D40" i="2"/>
  <c r="G13" i="2" l="1"/>
  <c r="H13" i="2" s="1"/>
  <c r="I13" i="2" s="1"/>
  <c r="J13" i="2" s="1"/>
  <c r="K13" i="2" s="1"/>
  <c r="H7" i="2"/>
  <c r="I7" i="2" s="1"/>
  <c r="J7" i="2" s="1"/>
  <c r="K7" i="2" s="1"/>
  <c r="G16" i="3"/>
  <c r="G17" i="3" s="1"/>
  <c r="I16" i="3"/>
  <c r="J16" i="3"/>
  <c r="H16" i="3"/>
  <c r="I26" i="1"/>
  <c r="J26" i="1" s="1"/>
  <c r="K26" i="1" s="1"/>
  <c r="L26" i="1" s="1"/>
  <c r="K15" i="3" s="1"/>
  <c r="K17" i="3" s="1"/>
  <c r="H9" i="2"/>
  <c r="G9" i="3"/>
  <c r="I6" i="1"/>
  <c r="I7" i="1" s="1"/>
  <c r="H7" i="3"/>
  <c r="K7" i="3"/>
  <c r="H11" i="3"/>
  <c r="J11" i="3"/>
  <c r="I7" i="3"/>
  <c r="H6" i="3"/>
  <c r="I11" i="3"/>
  <c r="J6" i="3"/>
  <c r="J7" i="3"/>
  <c r="G14" i="2"/>
  <c r="I15" i="3"/>
  <c r="I17" i="3" s="1"/>
  <c r="J6" i="1"/>
  <c r="J7" i="1" s="1"/>
  <c r="J25" i="1" s="1"/>
  <c r="I8" i="1"/>
  <c r="I9" i="1" s="1"/>
  <c r="H9" i="1"/>
  <c r="I8" i="2"/>
  <c r="I8" i="3" s="1"/>
  <c r="H8" i="3"/>
  <c r="G10" i="3"/>
  <c r="G24" i="2"/>
  <c r="I25" i="1"/>
  <c r="H20" i="2" s="1"/>
  <c r="J45" i="2"/>
  <c r="J47" i="2" s="1"/>
  <c r="I33" i="2"/>
  <c r="H15" i="3" l="1"/>
  <c r="H17" i="3" s="1"/>
  <c r="H12" i="2"/>
  <c r="I12" i="2" s="1"/>
  <c r="J12" i="2" s="1"/>
  <c r="K12" i="2" s="1"/>
  <c r="K14" i="2" s="1"/>
  <c r="I9" i="2"/>
  <c r="I9" i="3"/>
  <c r="H9" i="3"/>
  <c r="J15" i="3"/>
  <c r="J17" i="3" s="1"/>
  <c r="K6" i="1"/>
  <c r="L6" i="1" s="1"/>
  <c r="J8" i="1"/>
  <c r="J9" i="1" s="1"/>
  <c r="J8" i="2"/>
  <c r="I20" i="2"/>
  <c r="H10" i="3"/>
  <c r="H24" i="2"/>
  <c r="K45" i="2"/>
  <c r="K47" i="2" s="1"/>
  <c r="K33" i="2" s="1"/>
  <c r="J33" i="2"/>
  <c r="I14" i="2" l="1"/>
  <c r="J14" i="2"/>
  <c r="H14" i="2"/>
  <c r="J9" i="2"/>
  <c r="J9" i="3" s="1"/>
  <c r="K8" i="1"/>
  <c r="K7" i="1"/>
  <c r="K25" i="1" s="1"/>
  <c r="J20" i="2" s="1"/>
  <c r="K8" i="2"/>
  <c r="K8" i="3" s="1"/>
  <c r="J8" i="3"/>
  <c r="I10" i="3"/>
  <c r="I24" i="2"/>
  <c r="L7" i="1"/>
  <c r="L8" i="1"/>
  <c r="K9" i="2" l="1"/>
  <c r="K9" i="3"/>
  <c r="L25" i="1"/>
  <c r="K20" i="2" s="1"/>
  <c r="K9" i="1"/>
  <c r="L9" i="1"/>
  <c r="J10" i="3"/>
  <c r="J24" i="2"/>
  <c r="K24" i="2" l="1"/>
  <c r="K10" i="3"/>
  <c r="H13" i="1" l="1"/>
  <c r="H15" i="1" l="1"/>
  <c r="H16" i="1" s="1"/>
  <c r="G5" i="3" l="1"/>
  <c r="G13" i="3" s="1"/>
  <c r="G31" i="3" s="1"/>
  <c r="G54" i="2"/>
  <c r="G56" i="2" s="1"/>
  <c r="G32" i="3" l="1"/>
  <c r="G26" i="2" s="1"/>
  <c r="I12" i="1" s="1"/>
  <c r="H53" i="2"/>
  <c r="G36" i="2"/>
  <c r="G37" i="2" s="1"/>
  <c r="G20" i="3" l="1"/>
  <c r="G26" i="3" s="1"/>
  <c r="G29" i="3" s="1"/>
  <c r="G6" i="2" s="1"/>
  <c r="I11" i="1" s="1"/>
  <c r="I13" i="1" s="1"/>
  <c r="I15" i="1" s="1"/>
  <c r="I16" i="1" s="1"/>
  <c r="H54" i="2" s="1"/>
  <c r="H56" i="2" s="1"/>
  <c r="G29" i="2"/>
  <c r="G30" i="2" s="1"/>
  <c r="G39" i="2" s="1"/>
  <c r="G10" i="2" l="1"/>
  <c r="G16" i="2" s="1"/>
  <c r="G40" i="2" s="1"/>
  <c r="H5" i="3"/>
  <c r="H13" i="3" s="1"/>
  <c r="H36" i="2"/>
  <c r="H37" i="2" s="1"/>
  <c r="I53" i="2"/>
  <c r="H31" i="3" l="1"/>
  <c r="H32" i="3" s="1"/>
  <c r="H26" i="2" s="1"/>
  <c r="H20" i="3" s="1"/>
  <c r="H26" i="3" s="1"/>
  <c r="H29" i="3" s="1"/>
  <c r="H6" i="2" s="1"/>
  <c r="J11" i="1" l="1"/>
  <c r="H10" i="2"/>
  <c r="H16" i="2" s="1"/>
  <c r="J12" i="1"/>
  <c r="H29" i="2"/>
  <c r="H30" i="2" s="1"/>
  <c r="H39" i="2" s="1"/>
  <c r="J13" i="1" l="1"/>
  <c r="J15" i="1" s="1"/>
  <c r="J16" i="1" s="1"/>
  <c r="I54" i="2" s="1"/>
  <c r="I56" i="2" s="1"/>
  <c r="J53" i="2" s="1"/>
  <c r="H40" i="2"/>
  <c r="I5" i="3" l="1"/>
  <c r="I13" i="3" s="1"/>
  <c r="I31" i="3" s="1"/>
  <c r="I32" i="3" s="1"/>
  <c r="I26" i="2" s="1"/>
  <c r="I36" i="2"/>
  <c r="I37" i="2" s="1"/>
  <c r="I29" i="2" l="1"/>
  <c r="I30" i="2" s="1"/>
  <c r="I39" i="2" s="1"/>
  <c r="K12" i="1"/>
  <c r="I20" i="3"/>
  <c r="I26" i="3" s="1"/>
  <c r="I29" i="3" s="1"/>
  <c r="I6" i="2" s="1"/>
  <c r="K11" i="1" s="1"/>
  <c r="I10" i="2" l="1"/>
  <c r="I16" i="2" s="1"/>
  <c r="I40" i="2" s="1"/>
  <c r="K13" i="1"/>
  <c r="K15" i="1" s="1"/>
  <c r="K16" i="1" s="1"/>
  <c r="J5" i="3" s="1"/>
  <c r="J13" i="3" s="1"/>
  <c r="J54" i="2" l="1"/>
  <c r="J56" i="2" s="1"/>
  <c r="K53" i="2" s="1"/>
  <c r="J31" i="3"/>
  <c r="J32" i="3" s="1"/>
  <c r="J26" i="2" s="1"/>
  <c r="J36" i="2" l="1"/>
  <c r="J37" i="2" s="1"/>
  <c r="L12" i="1"/>
  <c r="J20" i="3"/>
  <c r="J26" i="3" s="1"/>
  <c r="J29" i="3" s="1"/>
  <c r="J6" i="2" s="1"/>
  <c r="J10" i="2" s="1"/>
  <c r="J16" i="2" s="1"/>
  <c r="J29" i="2"/>
  <c r="J30" i="2" s="1"/>
  <c r="L11" i="1" l="1"/>
  <c r="L13" i="1" s="1"/>
  <c r="L15" i="1" s="1"/>
  <c r="L16" i="1" s="1"/>
  <c r="K5" i="3" s="1"/>
  <c r="K13" i="3" s="1"/>
  <c r="J39" i="2"/>
  <c r="J40" i="2" s="1"/>
  <c r="K54" i="2" l="1"/>
  <c r="K56" i="2" s="1"/>
  <c r="K36" i="2" s="1"/>
  <c r="K37" i="2" s="1"/>
  <c r="K31" i="3"/>
  <c r="K32" i="3" s="1"/>
  <c r="K26" i="2" s="1"/>
  <c r="K20" i="3" l="1"/>
  <c r="K26" i="3" s="1"/>
  <c r="K29" i="3" s="1"/>
  <c r="K6" i="2" s="1"/>
  <c r="K10" i="2" s="1"/>
  <c r="K16" i="2" s="1"/>
  <c r="K29" i="2"/>
  <c r="K30" i="2" s="1"/>
  <c r="K39" i="2" s="1"/>
  <c r="K40" i="2" l="1"/>
</calcChain>
</file>

<file path=xl/sharedStrings.xml><?xml version="1.0" encoding="utf-8"?>
<sst xmlns="http://schemas.openxmlformats.org/spreadsheetml/2006/main" count="92" uniqueCount="75">
  <si>
    <t>$ in Millions</t>
  </si>
  <si>
    <t>Income Statement</t>
  </si>
  <si>
    <t>Revenue</t>
  </si>
  <si>
    <t>Cost of Goods Sold</t>
  </si>
  <si>
    <t>Operating Expenses</t>
  </si>
  <si>
    <t>Operating Profit</t>
  </si>
  <si>
    <t>Interest Income</t>
  </si>
  <si>
    <t>Interest Expense</t>
  </si>
  <si>
    <t>Pretax Profit</t>
  </si>
  <si>
    <t>Tax Expense</t>
  </si>
  <si>
    <t>Net Income</t>
  </si>
  <si>
    <t>Actuals</t>
  </si>
  <si>
    <t>Projections</t>
  </si>
  <si>
    <t>Margin/Growth Rate</t>
  </si>
  <si>
    <t>Gross Profit Margin</t>
  </si>
  <si>
    <t>Operating Expense as % of the revenue</t>
  </si>
  <si>
    <t>Tax Rate</t>
  </si>
  <si>
    <t>Revenue Growth</t>
  </si>
  <si>
    <t>Balance Sheet</t>
  </si>
  <si>
    <t>Cash and Equivalents</t>
  </si>
  <si>
    <t>Accounts Receivable</t>
  </si>
  <si>
    <t>Inventory</t>
  </si>
  <si>
    <t>Prepaid Expenses and Other WC Expenses</t>
  </si>
  <si>
    <t>Current Assets</t>
  </si>
  <si>
    <t>PP&amp;E</t>
  </si>
  <si>
    <t>Intangible Assets</t>
  </si>
  <si>
    <t>Non-current Assets</t>
  </si>
  <si>
    <t>Total Assets</t>
  </si>
  <si>
    <t>Memo - Depreciation in Opex and COGS</t>
  </si>
  <si>
    <t>Memo - COGS Growth Rate</t>
  </si>
  <si>
    <t>Memo - CAPEX</t>
  </si>
  <si>
    <t>Memo - Amortization in Opex and COGS</t>
  </si>
  <si>
    <t>Memo - Purchases of Intangible</t>
  </si>
  <si>
    <t>Accounts Payable</t>
  </si>
  <si>
    <t>Accrued Expenses and Other</t>
  </si>
  <si>
    <t>Other Current Liabilities</t>
  </si>
  <si>
    <t>Total Current Liabilities</t>
  </si>
  <si>
    <t>LIABILITIES</t>
  </si>
  <si>
    <t>Long Term Debt</t>
  </si>
  <si>
    <t>Revolver</t>
  </si>
  <si>
    <t>Other Liabilities</t>
  </si>
  <si>
    <t>Total Non-current Liabilities</t>
  </si>
  <si>
    <t>EQUITY</t>
  </si>
  <si>
    <t>Common Stock and APIC</t>
  </si>
  <si>
    <t>Treasury Stock</t>
  </si>
  <si>
    <t>Other Comphensive Income</t>
  </si>
  <si>
    <t xml:space="preserve">Retained Earnings </t>
  </si>
  <si>
    <t>Total Equity</t>
  </si>
  <si>
    <t>Total Liabilitiies and Equity</t>
  </si>
  <si>
    <t>Total Liabilities</t>
  </si>
  <si>
    <t>Balance Check</t>
  </si>
  <si>
    <t>New Issuances of Common Stock</t>
  </si>
  <si>
    <t>Common Stock and APIC - BOP</t>
  </si>
  <si>
    <t>Common Stock and APIC - EOP</t>
  </si>
  <si>
    <t>Treasury Stock - BOP</t>
  </si>
  <si>
    <t>New Repurchases</t>
  </si>
  <si>
    <t>Retained Earnings  - BOP</t>
  </si>
  <si>
    <t>Dividends</t>
  </si>
  <si>
    <t>Common Dividends</t>
  </si>
  <si>
    <t>Retained Earnings  - EOP</t>
  </si>
  <si>
    <t>Schedules</t>
  </si>
  <si>
    <t>Cash Flow Statement</t>
  </si>
  <si>
    <t>Depreciation and Amortization</t>
  </si>
  <si>
    <t>Cash Flow from Operations</t>
  </si>
  <si>
    <t>Capital Expenditures</t>
  </si>
  <si>
    <t>Purchases of Intangible Assets</t>
  </si>
  <si>
    <t>Cash Flow from Investing Activities</t>
  </si>
  <si>
    <t>Issuances of Common Stock</t>
  </si>
  <si>
    <t>Repurchases</t>
  </si>
  <si>
    <t>Cash Flow from Financing Activities</t>
  </si>
  <si>
    <t>Total Change in Cash</t>
  </si>
  <si>
    <t>Total Cash Flow before Revolver Borrowing</t>
  </si>
  <si>
    <t>Total Revolver Borrowing Needed</t>
  </si>
  <si>
    <t>Memo - Interest Earned on Cash</t>
  </si>
  <si>
    <t>Memo - Interest Rate on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</si>
</sst>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_);[Red]\(0.00\)"/>
    <numFmt numFmtId="165" formatCode="0.00_);\(0.00\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4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/>
    <xf numFmtId="165" fontId="3" fillId="0" borderId="0" xfId="0" applyNumberFormat="1" applyFont="1"/>
    <xf numFmtId="9" fontId="0" fillId="0" borderId="0" xfId="1" applyFont="1"/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0" fontId="4" fillId="0" borderId="0" xfId="0" applyFont="1"/>
    <xf numFmtId="165" fontId="0" fillId="0" borderId="0" xfId="0" applyNumberFormat="1"/>
    <xf numFmtId="165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2" fontId="3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9" fontId="3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b val="0"/>
        <i val="0"/>
      </font>
      <numFmt numFmtId="0" formatCode="General"/>
      <fill>
        <patternFill>
          <bgColor rgb="FFFF0000"/>
        </patternFill>
      </fill>
    </dxf>
    <dxf>
      <font>
        <b val="0"/>
        <i val="0"/>
      </font>
      <numFmt numFmtId="0" formatCode="General"/>
      <fill>
        <patternFill>
          <bgColor rgb="FFFF0000"/>
        </patternFill>
      </fill>
    </dxf>
    <dxf>
      <font>
        <b val="0"/>
        <i val="0"/>
      </font>
      <numFmt numFmtId="0" formatCode="General"/>
      <fill>
        <patternFill>
          <bgColor rgb="FFFF0000"/>
        </patternFill>
      </fill>
    </dxf>
    <dxf>
      <font>
        <b val="0"/>
        <i val="0"/>
      </font>
      <numFmt numFmtId="0" formatCode="General"/>
      <fill>
        <patternFill>
          <bgColor rgb="FFFF0000"/>
        </patternFill>
      </fill>
    </dxf>
    <dxf>
      <font>
        <b val="0"/>
        <i val="0"/>
      </font>
      <numFmt numFmtId="0" formatCode="General"/>
      <fill>
        <patternFill>
          <bgColor rgb="FFFF0000"/>
        </patternFill>
      </fill>
    </dxf>
    <dxf>
      <font>
        <b val="0"/>
        <i val="0"/>
      </font>
      <numFmt numFmtId="0" formatCode="General"/>
      <fill>
        <patternFill>
          <bgColor rgb="FFFF0000"/>
        </patternFill>
      </fill>
    </dxf>
    <dxf>
      <font>
        <b val="0"/>
        <i val="0"/>
      </font>
      <numFmt numFmtId="0" formatCode="General"/>
      <fill>
        <patternFill>
          <bgColor rgb="FFFF0000"/>
        </patternFill>
      </fill>
    </dxf>
    <dxf>
      <font>
        <b val="0"/>
        <i val="0"/>
      </font>
      <numFmt numFmtId="0" formatCode="General"/>
      <fill>
        <patternFill>
          <bgColor rgb="FFFF0000"/>
        </patternFill>
      </fill>
    </dxf>
    <dxf>
      <font>
        <b val="0"/>
        <i val="0"/>
      </font>
      <numFmt numFmtId="0" formatCode="General"/>
      <fill>
        <patternFill>
          <bgColor rgb="FFFF0000"/>
        </patternFill>
      </fill>
    </dxf>
    <dxf>
      <font>
        <b val="0"/>
        <i val="0"/>
      </font>
      <numFmt numFmtId="0" formatCode="General"/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02FA6019-4157-488A-84AC-D9E66E4091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_xlchart.v1.19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waterfall" uniqueId="{74AF14C5-FFEC-46AD-86E2-C92BA1F1FD74}">
          <cx:dataLabels pos="in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285749</xdr:colOff>
      <xdr:row>3</xdr:row>
      <xdr:rowOff>61911</xdr:rowOff>
    </xdr:from>
    <xdr:to>
      <xdr:col>24</xdr:col>
      <xdr:colOff>200025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B5432F-86EB-4699-B04C-D2811263B0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0149" y="633411"/>
              <a:ext cx="6010276" cy="3462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0990-F0FE-45FE-BEAA-2B1B31DCA0AF}">
  <dimension ref="A1:K56"/>
  <sheetViews>
    <sheetView tabSelected="1" topLeftCell="A16" workbookViewId="0">
      <selection activeCell="F26" sqref="F26"/>
    </sheetView>
  </sheetViews>
  <sheetFormatPr defaultRowHeight="15" x14ac:dyDescent="0.25"/>
  <cols>
    <col min="2" max="2" width="39" bestFit="1" customWidth="1"/>
    <col min="11" max="11" width="8.28515625" bestFit="1" customWidth="1"/>
  </cols>
  <sheetData>
    <row r="1" spans="1:11" x14ac:dyDescent="0.25">
      <c r="A1" t="s">
        <v>0</v>
      </c>
    </row>
    <row r="3" spans="1:11" x14ac:dyDescent="0.25">
      <c r="D3" s="21" t="s">
        <v>11</v>
      </c>
      <c r="E3" s="21"/>
      <c r="F3" s="21"/>
      <c r="G3" s="22" t="s">
        <v>12</v>
      </c>
      <c r="H3" s="22"/>
      <c r="I3" s="22"/>
      <c r="J3" s="22"/>
      <c r="K3" s="22"/>
    </row>
    <row r="4" spans="1:11" x14ac:dyDescent="0.25">
      <c r="B4" s="1" t="s">
        <v>18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</row>
    <row r="6" spans="1:11" x14ac:dyDescent="0.25">
      <c r="B6" t="s">
        <v>19</v>
      </c>
      <c r="D6" s="15">
        <v>286</v>
      </c>
      <c r="E6" s="15">
        <v>296</v>
      </c>
      <c r="F6" s="15">
        <v>306</v>
      </c>
      <c r="G6" s="13">
        <f>F6+'Cash Flow Statement'!G29</f>
        <v>268.47429316156354</v>
      </c>
      <c r="H6" s="13">
        <f>G6+'Cash Flow Statement'!H29</f>
        <v>250.02469680640269</v>
      </c>
      <c r="I6" s="13">
        <f>H6+'Cash Flow Statement'!I29</f>
        <v>245.6332284217645</v>
      </c>
      <c r="J6" s="13">
        <f>I6+'Cash Flow Statement'!J29</f>
        <v>256.97681913859969</v>
      </c>
      <c r="K6" s="13">
        <f>J6+'Cash Flow Statement'!K29</f>
        <v>285.89956580358228</v>
      </c>
    </row>
    <row r="7" spans="1:11" x14ac:dyDescent="0.25">
      <c r="B7" t="s">
        <v>20</v>
      </c>
      <c r="D7" s="15">
        <v>135</v>
      </c>
      <c r="E7" s="15">
        <v>145</v>
      </c>
      <c r="F7" s="15">
        <v>154</v>
      </c>
      <c r="G7" s="4">
        <f>F7*(1+'Income Statement'!H20)</f>
        <v>168.7</v>
      </c>
      <c r="H7" s="4">
        <f>G7*(1+'Income Statement'!I20)</f>
        <v>184.8031818181818</v>
      </c>
      <c r="I7" s="4">
        <f>H7*(1+'Income Statement'!J20)</f>
        <v>202.44348553719007</v>
      </c>
      <c r="J7" s="4">
        <f>I7*(1+'Income Statement'!K20)</f>
        <v>221.76763642937641</v>
      </c>
      <c r="K7" s="4">
        <f>J7*(1+'Income Statement'!L20)</f>
        <v>242.93636536127144</v>
      </c>
    </row>
    <row r="8" spans="1:11" x14ac:dyDescent="0.25">
      <c r="B8" t="s">
        <v>21</v>
      </c>
      <c r="D8" s="15">
        <v>265</v>
      </c>
      <c r="E8" s="15">
        <v>297</v>
      </c>
      <c r="F8" s="15">
        <v>345</v>
      </c>
      <c r="G8" s="4">
        <f>F8*(1+'Income Statement'!H20)</f>
        <v>377.93181818181819</v>
      </c>
      <c r="H8" s="4">
        <f>G8*(1+'Income Statement'!I20)</f>
        <v>414.00712809917354</v>
      </c>
      <c r="I8" s="4">
        <f>H8*(1+'Income Statement'!J20)</f>
        <v>453.52599032682195</v>
      </c>
      <c r="J8" s="4">
        <f>I8*(1+'Income Statement'!K20)</f>
        <v>496.81710758529135</v>
      </c>
      <c r="K8" s="4">
        <f>J8*(1+'Income Statement'!L20)</f>
        <v>544.24055876388729</v>
      </c>
    </row>
    <row r="9" spans="1:11" x14ac:dyDescent="0.25">
      <c r="B9" t="s">
        <v>22</v>
      </c>
      <c r="D9" s="15">
        <v>39</v>
      </c>
      <c r="E9" s="15">
        <v>41</v>
      </c>
      <c r="F9" s="15">
        <v>45</v>
      </c>
      <c r="G9" s="4">
        <f>F9*(1+'Income Statement'!H20)</f>
        <v>49.295454545454547</v>
      </c>
      <c r="H9" s="4">
        <f>G9*(1+'Income Statement'!I20)</f>
        <v>54.000929752066121</v>
      </c>
      <c r="I9" s="4">
        <f>H9*(1+'Income Statement'!J20)</f>
        <v>59.155563955672434</v>
      </c>
      <c r="J9" s="4">
        <f>I9*(1+'Income Statement'!K20)</f>
        <v>64.80223142416844</v>
      </c>
      <c r="K9" s="4">
        <f>J9*(1+'Income Statement'!L20)</f>
        <v>70.987898969202703</v>
      </c>
    </row>
    <row r="10" spans="1:11" x14ac:dyDescent="0.25">
      <c r="B10" s="1" t="s">
        <v>23</v>
      </c>
      <c r="C10" s="1"/>
      <c r="D10" s="14">
        <f>SUM(D6:D9)</f>
        <v>725</v>
      </c>
      <c r="E10" s="14">
        <f t="shared" ref="E10:G10" si="0">SUM(E6:E9)</f>
        <v>779</v>
      </c>
      <c r="F10" s="14">
        <f t="shared" si="0"/>
        <v>850</v>
      </c>
      <c r="G10" s="14">
        <f t="shared" si="0"/>
        <v>864.40156588883622</v>
      </c>
      <c r="H10" s="14">
        <f t="shared" ref="H10" si="1">SUM(H6:H9)</f>
        <v>902.83593647582416</v>
      </c>
      <c r="I10" s="14">
        <f t="shared" ref="I10:J10" si="2">SUM(I6:I9)</f>
        <v>960.75826824144895</v>
      </c>
      <c r="J10" s="14">
        <f t="shared" si="2"/>
        <v>1040.3637945774358</v>
      </c>
      <c r="K10" s="14">
        <f t="shared" ref="K10" si="3">SUM(K6:K9)</f>
        <v>1144.0643888979437</v>
      </c>
    </row>
    <row r="12" spans="1:11" x14ac:dyDescent="0.25">
      <c r="B12" t="s">
        <v>24</v>
      </c>
      <c r="D12" s="5">
        <v>210</v>
      </c>
      <c r="E12" s="5">
        <v>243</v>
      </c>
      <c r="F12" s="5">
        <v>265</v>
      </c>
      <c r="G12" s="11">
        <f>F12-'Income Statement'!H26+'Income Statement'!H24</f>
        <v>300.0545454545454</v>
      </c>
      <c r="H12" s="11">
        <f>G12-'Income Statement'!I26+'Income Statement'!I24</f>
        <v>338.45520661157013</v>
      </c>
      <c r="I12" s="11">
        <f>H12-'Income Statement'!J26+'Income Statement'!J24</f>
        <v>380.52138542449279</v>
      </c>
      <c r="J12" s="11">
        <f>I12-'Income Statement'!K26+'Income Statement'!K24</f>
        <v>426.60297221501253</v>
      </c>
      <c r="K12" s="11">
        <f>J12-'Income Statement'!L26+'Income Statement'!L24</f>
        <v>477.08325592644553</v>
      </c>
    </row>
    <row r="13" spans="1:11" x14ac:dyDescent="0.25">
      <c r="B13" t="s">
        <v>25</v>
      </c>
      <c r="D13" s="5">
        <v>47</v>
      </c>
      <c r="E13" s="5">
        <v>56</v>
      </c>
      <c r="F13" s="5">
        <v>67</v>
      </c>
      <c r="G13" s="11">
        <f>F13-'Income Statement'!H28+'Income Statement'!H27</f>
        <v>74.668181818181807</v>
      </c>
      <c r="H13" s="11">
        <f>G13-'Income Statement'!I28+'Income Statement'!I27</f>
        <v>83.068326446280992</v>
      </c>
      <c r="I13" s="11">
        <f>H13-'Income Statement'!J28+'Income Statement'!J27</f>
        <v>92.270303061607819</v>
      </c>
      <c r="J13" s="11">
        <f>I13-'Income Statement'!K28+'Income Statement'!K27</f>
        <v>102.35065017203402</v>
      </c>
      <c r="K13" s="11">
        <f>J13-'Income Statement'!L28+'Income Statement'!L27</f>
        <v>113.39321223390998</v>
      </c>
    </row>
    <row r="14" spans="1:11" x14ac:dyDescent="0.25">
      <c r="B14" s="1" t="s">
        <v>26</v>
      </c>
      <c r="C14" s="1"/>
      <c r="D14" s="16">
        <f>SUM(D12:D13)</f>
        <v>257</v>
      </c>
      <c r="E14" s="16">
        <f t="shared" ref="E14:G14" si="4">SUM(E12:E13)</f>
        <v>299</v>
      </c>
      <c r="F14" s="16">
        <f t="shared" si="4"/>
        <v>332</v>
      </c>
      <c r="G14" s="16">
        <f t="shared" si="4"/>
        <v>374.72272727272718</v>
      </c>
      <c r="H14" s="16">
        <f t="shared" ref="H14" si="5">SUM(H12:H13)</f>
        <v>421.52353305785113</v>
      </c>
      <c r="I14" s="16">
        <f t="shared" ref="I14:J14" si="6">SUM(I12:I13)</f>
        <v>472.79168848610061</v>
      </c>
      <c r="J14" s="16">
        <f t="shared" si="6"/>
        <v>528.95362238704661</v>
      </c>
      <c r="K14" s="16">
        <f t="shared" ref="K14" si="7">SUM(K12:K13)</f>
        <v>590.47646816035547</v>
      </c>
    </row>
    <row r="15" spans="1:11" x14ac:dyDescent="0.25"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B16" s="1" t="s">
        <v>27</v>
      </c>
      <c r="C16" s="1"/>
      <c r="D16" s="16">
        <f>D10+D14</f>
        <v>982</v>
      </c>
      <c r="E16" s="16">
        <f t="shared" ref="E16:K16" si="8">E10+E14</f>
        <v>1078</v>
      </c>
      <c r="F16" s="16">
        <f t="shared" si="8"/>
        <v>1182</v>
      </c>
      <c r="G16" s="16">
        <f t="shared" si="8"/>
        <v>1239.1242931615634</v>
      </c>
      <c r="H16" s="16">
        <f t="shared" si="8"/>
        <v>1324.3594695336753</v>
      </c>
      <c r="I16" s="16">
        <f t="shared" si="8"/>
        <v>1433.5499567275497</v>
      </c>
      <c r="J16" s="16">
        <f t="shared" si="8"/>
        <v>1569.3174169644824</v>
      </c>
      <c r="K16" s="16">
        <f t="shared" si="8"/>
        <v>1734.540857058299</v>
      </c>
    </row>
    <row r="18" spans="2:11" x14ac:dyDescent="0.25">
      <c r="B18" s="1" t="s">
        <v>37</v>
      </c>
    </row>
    <row r="20" spans="2:11" x14ac:dyDescent="0.25">
      <c r="B20" t="s">
        <v>33</v>
      </c>
      <c r="D20" s="5">
        <v>45</v>
      </c>
      <c r="E20" s="5">
        <v>47</v>
      </c>
      <c r="F20" s="5">
        <v>49</v>
      </c>
      <c r="G20" s="11">
        <f>F20*(1+'Income Statement'!H25)</f>
        <v>52.145135519417053</v>
      </c>
      <c r="H20" s="11">
        <f>G20*(1+'Income Statement'!I25)</f>
        <v>57.122625728088678</v>
      </c>
      <c r="I20" s="11">
        <f>H20*(1+'Income Statement'!J25)</f>
        <v>62.575240002133505</v>
      </c>
      <c r="J20" s="11">
        <f>I20*(1+'Income Statement'!K25)</f>
        <v>68.548331093246247</v>
      </c>
      <c r="K20" s="11">
        <f>J20*(1+'Income Statement'!L25)</f>
        <v>75.091580879419752</v>
      </c>
    </row>
    <row r="21" spans="2:11" x14ac:dyDescent="0.25">
      <c r="B21" t="s">
        <v>34</v>
      </c>
      <c r="D21" s="5">
        <v>32</v>
      </c>
      <c r="E21" s="5">
        <v>37</v>
      </c>
      <c r="F21" s="5">
        <v>47</v>
      </c>
      <c r="G21" s="11">
        <f>F21*(1+'Income Statement'!H20)</f>
        <v>51.486363636363635</v>
      </c>
      <c r="H21" s="11">
        <f>G21*(1+'Income Statement'!I20)</f>
        <v>56.400971074380166</v>
      </c>
      <c r="I21" s="11">
        <f>H21*(1+'Income Statement'!J20)</f>
        <v>61.784700131480093</v>
      </c>
      <c r="J21" s="11">
        <f>I21*(1+'Income Statement'!K20)</f>
        <v>67.682330598575916</v>
      </c>
      <c r="K21" s="11">
        <f>J21*(1+'Income Statement'!L20)</f>
        <v>74.142916701167252</v>
      </c>
    </row>
    <row r="22" spans="2:11" x14ac:dyDescent="0.25">
      <c r="B22" t="s">
        <v>35</v>
      </c>
      <c r="D22" s="16">
        <v>112</v>
      </c>
      <c r="E22" s="16">
        <v>143</v>
      </c>
      <c r="F22" s="16">
        <v>167</v>
      </c>
      <c r="G22" s="16">
        <f>F22*(1+'Income Statement'!H20)</f>
        <v>182.94090909090909</v>
      </c>
      <c r="H22" s="16">
        <f>G22*(1+'Income Statement'!I20)</f>
        <v>200.40345041322314</v>
      </c>
      <c r="I22" s="16">
        <f>H22*(1+'Income Statement'!J20)</f>
        <v>219.53287067993989</v>
      </c>
      <c r="J22" s="16">
        <f>I22*(1+'Income Statement'!K20)</f>
        <v>240.48828106302506</v>
      </c>
      <c r="K22" s="16">
        <f>J22*(1+'Income Statement'!L20)</f>
        <v>263.4439806190411</v>
      </c>
    </row>
    <row r="23" spans="2:11" x14ac:dyDescent="0.25">
      <c r="D23" s="11"/>
      <c r="E23" s="11"/>
      <c r="F23" s="11"/>
      <c r="G23" s="11"/>
      <c r="H23" s="11"/>
      <c r="I23" s="11"/>
      <c r="J23" s="11"/>
      <c r="K23" s="11"/>
    </row>
    <row r="24" spans="2:11" x14ac:dyDescent="0.25">
      <c r="B24" s="1" t="s">
        <v>36</v>
      </c>
      <c r="D24" s="16">
        <f>SUM(D20:D23)</f>
        <v>189</v>
      </c>
      <c r="E24" s="16">
        <f t="shared" ref="E24:G24" si="9">SUM(E20:E23)</f>
        <v>227</v>
      </c>
      <c r="F24" s="16">
        <f t="shared" si="9"/>
        <v>263</v>
      </c>
      <c r="G24" s="16">
        <f t="shared" si="9"/>
        <v>286.57240824668975</v>
      </c>
      <c r="H24" s="16">
        <f t="shared" ref="H24" si="10">SUM(H20:H23)</f>
        <v>313.92704721569197</v>
      </c>
      <c r="I24" s="16">
        <f t="shared" ref="I24:J24" si="11">SUM(I20:I23)</f>
        <v>343.89281081355352</v>
      </c>
      <c r="J24" s="16">
        <f t="shared" si="11"/>
        <v>376.71894275484721</v>
      </c>
      <c r="K24" s="16">
        <f t="shared" ref="K24" si="12">SUM(K20:K23)</f>
        <v>412.6784781996281</v>
      </c>
    </row>
    <row r="26" spans="2:11" x14ac:dyDescent="0.25">
      <c r="B26" t="s">
        <v>39</v>
      </c>
      <c r="D26" s="5">
        <v>0</v>
      </c>
      <c r="E26" s="5">
        <v>12</v>
      </c>
      <c r="F26" s="5">
        <v>5</v>
      </c>
      <c r="G26" s="11">
        <f>F26+'Cash Flow Statement'!G32</f>
        <v>0</v>
      </c>
      <c r="H26" s="11">
        <f>G26+'Cash Flow Statement'!H32</f>
        <v>0</v>
      </c>
      <c r="I26" s="11">
        <f>H26+'Cash Flow Statement'!I32</f>
        <v>0</v>
      </c>
      <c r="J26" s="11">
        <f>I26+'Cash Flow Statement'!J32</f>
        <v>0</v>
      </c>
      <c r="K26" s="11">
        <f>J26+'Cash Flow Statement'!K32</f>
        <v>0</v>
      </c>
    </row>
    <row r="27" spans="2:11" x14ac:dyDescent="0.25">
      <c r="B27" t="s">
        <v>38</v>
      </c>
      <c r="D27" s="5">
        <v>167</v>
      </c>
      <c r="E27" s="5">
        <v>178</v>
      </c>
      <c r="F27" s="5">
        <v>186</v>
      </c>
      <c r="G27" s="11">
        <v>186</v>
      </c>
      <c r="H27" s="11">
        <v>186</v>
      </c>
      <c r="I27" s="11">
        <v>186</v>
      </c>
      <c r="J27" s="11">
        <v>186</v>
      </c>
      <c r="K27" s="11">
        <v>186</v>
      </c>
    </row>
    <row r="28" spans="2:11" x14ac:dyDescent="0.25">
      <c r="B28" t="s">
        <v>40</v>
      </c>
      <c r="D28" s="17">
        <v>45</v>
      </c>
      <c r="E28" s="17">
        <v>47</v>
      </c>
      <c r="F28" s="17">
        <v>49</v>
      </c>
      <c r="G28" s="11">
        <v>49</v>
      </c>
      <c r="H28" s="11">
        <v>49</v>
      </c>
      <c r="I28" s="11">
        <v>49</v>
      </c>
      <c r="J28" s="11">
        <v>49</v>
      </c>
      <c r="K28" s="11">
        <v>49</v>
      </c>
    </row>
    <row r="29" spans="2:11" x14ac:dyDescent="0.25">
      <c r="B29" s="1" t="s">
        <v>41</v>
      </c>
      <c r="D29" s="18">
        <f>SUM(D26:D28)</f>
        <v>212</v>
      </c>
      <c r="E29" s="18">
        <f t="shared" ref="E29:F29" si="13">SUM(E26:E28)</f>
        <v>237</v>
      </c>
      <c r="F29" s="18">
        <f t="shared" si="13"/>
        <v>240</v>
      </c>
      <c r="G29" s="16">
        <f>SUM(G26:G28)</f>
        <v>235</v>
      </c>
      <c r="H29" s="16">
        <f t="shared" ref="H29:K29" si="14">SUM(H26:H28)</f>
        <v>235</v>
      </c>
      <c r="I29" s="16">
        <f t="shared" si="14"/>
        <v>235</v>
      </c>
      <c r="J29" s="16">
        <f t="shared" si="14"/>
        <v>235</v>
      </c>
      <c r="K29" s="16">
        <f t="shared" si="14"/>
        <v>235</v>
      </c>
    </row>
    <row r="30" spans="2:11" x14ac:dyDescent="0.25">
      <c r="B30" s="1" t="s">
        <v>49</v>
      </c>
      <c r="D30" s="16">
        <f>D24+D29</f>
        <v>401</v>
      </c>
      <c r="E30" s="16">
        <f t="shared" ref="E30:K30" si="15">E24+E29</f>
        <v>464</v>
      </c>
      <c r="F30" s="16">
        <f t="shared" si="15"/>
        <v>503</v>
      </c>
      <c r="G30" s="16">
        <f t="shared" si="15"/>
        <v>521.57240824668975</v>
      </c>
      <c r="H30" s="16">
        <f t="shared" si="15"/>
        <v>548.92704721569203</v>
      </c>
      <c r="I30" s="16">
        <f t="shared" si="15"/>
        <v>578.89281081355352</v>
      </c>
      <c r="J30" s="16">
        <f t="shared" si="15"/>
        <v>611.71894275484715</v>
      </c>
      <c r="K30" s="16">
        <f t="shared" si="15"/>
        <v>647.6784781996281</v>
      </c>
    </row>
    <row r="31" spans="2:11" x14ac:dyDescent="0.25">
      <c r="B31" t="s">
        <v>42</v>
      </c>
    </row>
    <row r="33" spans="2:11" x14ac:dyDescent="0.25">
      <c r="B33" t="s">
        <v>43</v>
      </c>
      <c r="D33" s="5">
        <v>35</v>
      </c>
      <c r="E33" s="5">
        <v>37</v>
      </c>
      <c r="F33" s="5">
        <v>39</v>
      </c>
      <c r="G33" s="11">
        <f>G47</f>
        <v>44</v>
      </c>
      <c r="H33" s="11">
        <f t="shared" ref="H33:K33" si="16">H47</f>
        <v>49</v>
      </c>
      <c r="I33" s="11">
        <f t="shared" si="16"/>
        <v>54</v>
      </c>
      <c r="J33" s="11">
        <f t="shared" si="16"/>
        <v>59</v>
      </c>
      <c r="K33" s="11">
        <f t="shared" si="16"/>
        <v>64</v>
      </c>
    </row>
    <row r="34" spans="2:11" x14ac:dyDescent="0.25">
      <c r="B34" t="s">
        <v>44</v>
      </c>
      <c r="D34" s="17">
        <v>-145</v>
      </c>
      <c r="E34" s="17">
        <v>-178</v>
      </c>
      <c r="F34" s="17">
        <v>-210</v>
      </c>
      <c r="G34" s="11">
        <f>G51</f>
        <v>-230</v>
      </c>
      <c r="H34" s="11">
        <f t="shared" ref="H34:K34" si="17">H51</f>
        <v>-250</v>
      </c>
      <c r="I34" s="11">
        <f t="shared" si="17"/>
        <v>-270</v>
      </c>
      <c r="J34" s="11">
        <f t="shared" si="17"/>
        <v>-290</v>
      </c>
      <c r="K34" s="11">
        <f t="shared" si="17"/>
        <v>-310</v>
      </c>
    </row>
    <row r="35" spans="2:11" x14ac:dyDescent="0.25">
      <c r="B35" t="s">
        <v>45</v>
      </c>
      <c r="D35" s="5">
        <v>-7</v>
      </c>
      <c r="E35" s="5">
        <v>12</v>
      </c>
      <c r="F35" s="5">
        <v>43</v>
      </c>
      <c r="G35" s="11">
        <v>43</v>
      </c>
      <c r="H35" s="11">
        <v>43</v>
      </c>
      <c r="I35" s="11">
        <v>43</v>
      </c>
      <c r="J35" s="11">
        <v>43</v>
      </c>
      <c r="K35" s="11">
        <v>43</v>
      </c>
    </row>
    <row r="36" spans="2:11" x14ac:dyDescent="0.25">
      <c r="B36" t="s">
        <v>46</v>
      </c>
      <c r="D36" s="17">
        <v>698</v>
      </c>
      <c r="E36" s="17">
        <v>743</v>
      </c>
      <c r="F36" s="17">
        <v>807</v>
      </c>
      <c r="G36" s="11">
        <f>G56</f>
        <v>860.55188491487365</v>
      </c>
      <c r="H36" s="11">
        <f t="shared" ref="H36:K36" si="18">H56</f>
        <v>933.43242231798331</v>
      </c>
      <c r="I36" s="11">
        <f t="shared" si="18"/>
        <v>1027.6571459139959</v>
      </c>
      <c r="J36" s="11">
        <f t="shared" si="18"/>
        <v>1145.598474209635</v>
      </c>
      <c r="K36" s="11">
        <f t="shared" si="18"/>
        <v>1289.862378858671</v>
      </c>
    </row>
    <row r="37" spans="2:11" x14ac:dyDescent="0.25">
      <c r="B37" t="s">
        <v>47</v>
      </c>
      <c r="D37" s="16">
        <f>SUM(D33:D36)</f>
        <v>581</v>
      </c>
      <c r="E37" s="16">
        <f t="shared" ref="E37:K37" si="19">SUM(E33:E36)</f>
        <v>614</v>
      </c>
      <c r="F37" s="16">
        <f t="shared" si="19"/>
        <v>679</v>
      </c>
      <c r="G37" s="16">
        <f t="shared" si="19"/>
        <v>717.55188491487365</v>
      </c>
      <c r="H37" s="16">
        <f t="shared" si="19"/>
        <v>775.43242231798331</v>
      </c>
      <c r="I37" s="16">
        <f t="shared" si="19"/>
        <v>854.65714591399592</v>
      </c>
      <c r="J37" s="16">
        <f t="shared" si="19"/>
        <v>957.59847420963501</v>
      </c>
      <c r="K37" s="16">
        <f t="shared" si="19"/>
        <v>1086.862378858671</v>
      </c>
    </row>
    <row r="39" spans="2:11" x14ac:dyDescent="0.25">
      <c r="B39" s="1" t="s">
        <v>48</v>
      </c>
      <c r="D39" s="11">
        <f>D30+D37</f>
        <v>982</v>
      </c>
      <c r="E39" s="11">
        <f t="shared" ref="E39:K39" si="20">E30+E37</f>
        <v>1078</v>
      </c>
      <c r="F39" s="11">
        <f t="shared" si="20"/>
        <v>1182</v>
      </c>
      <c r="G39" s="11">
        <f t="shared" si="20"/>
        <v>1239.1242931615634</v>
      </c>
      <c r="H39" s="11">
        <f t="shared" si="20"/>
        <v>1324.3594695336753</v>
      </c>
      <c r="I39" s="11">
        <f t="shared" si="20"/>
        <v>1433.5499567275494</v>
      </c>
      <c r="J39" s="11">
        <f t="shared" si="20"/>
        <v>1569.3174169644822</v>
      </c>
      <c r="K39" s="11">
        <f t="shared" si="20"/>
        <v>1734.540857058299</v>
      </c>
    </row>
    <row r="40" spans="2:11" x14ac:dyDescent="0.25">
      <c r="B40" t="s">
        <v>50</v>
      </c>
      <c r="D40">
        <f>D16-D39</f>
        <v>0</v>
      </c>
      <c r="E40">
        <f t="shared" ref="E40:K40" si="21">E16-E39</f>
        <v>0</v>
      </c>
      <c r="F40">
        <f t="shared" si="21"/>
        <v>0</v>
      </c>
      <c r="G40">
        <f t="shared" si="21"/>
        <v>0</v>
      </c>
      <c r="H40">
        <f t="shared" si="21"/>
        <v>0</v>
      </c>
      <c r="I40">
        <f t="shared" si="21"/>
        <v>0</v>
      </c>
      <c r="J40">
        <f t="shared" si="21"/>
        <v>0</v>
      </c>
      <c r="K40">
        <f t="shared" si="21"/>
        <v>0</v>
      </c>
    </row>
    <row r="43" spans="2:11" x14ac:dyDescent="0.25">
      <c r="B43" s="1" t="s">
        <v>60</v>
      </c>
    </row>
    <row r="45" spans="2:11" x14ac:dyDescent="0.25">
      <c r="B45" t="s">
        <v>52</v>
      </c>
      <c r="G45" s="11">
        <f>F33</f>
        <v>39</v>
      </c>
      <c r="H45" s="11">
        <f>G47</f>
        <v>44</v>
      </c>
      <c r="I45" s="11">
        <f t="shared" ref="I45:K45" si="22">H47</f>
        <v>49</v>
      </c>
      <c r="J45" s="11">
        <f t="shared" si="22"/>
        <v>54</v>
      </c>
      <c r="K45" s="11">
        <f t="shared" si="22"/>
        <v>59</v>
      </c>
    </row>
    <row r="46" spans="2:11" x14ac:dyDescent="0.25">
      <c r="B46" t="s">
        <v>51</v>
      </c>
      <c r="G46" s="19">
        <v>5</v>
      </c>
      <c r="H46" s="19">
        <v>5</v>
      </c>
      <c r="I46" s="19">
        <v>5</v>
      </c>
      <c r="J46" s="19">
        <v>5</v>
      </c>
      <c r="K46" s="19">
        <v>5</v>
      </c>
    </row>
    <row r="47" spans="2:11" x14ac:dyDescent="0.25">
      <c r="B47" t="s">
        <v>53</v>
      </c>
      <c r="G47" s="11">
        <f>SUM(G45:G46)</f>
        <v>44</v>
      </c>
      <c r="H47" s="11">
        <f t="shared" ref="H47:K47" si="23">SUM(H45:H46)</f>
        <v>49</v>
      </c>
      <c r="I47" s="11">
        <f t="shared" si="23"/>
        <v>54</v>
      </c>
      <c r="J47" s="11">
        <f t="shared" si="23"/>
        <v>59</v>
      </c>
      <c r="K47" s="11">
        <f t="shared" si="23"/>
        <v>64</v>
      </c>
    </row>
    <row r="49" spans="2:11" x14ac:dyDescent="0.25">
      <c r="B49" t="s">
        <v>54</v>
      </c>
      <c r="G49" s="11">
        <f>F34</f>
        <v>-210</v>
      </c>
      <c r="H49" s="11">
        <f>G51</f>
        <v>-230</v>
      </c>
      <c r="I49" s="11">
        <f t="shared" ref="I49:K49" si="24">H51</f>
        <v>-250</v>
      </c>
      <c r="J49" s="11">
        <f t="shared" si="24"/>
        <v>-270</v>
      </c>
      <c r="K49" s="11">
        <f t="shared" si="24"/>
        <v>-290</v>
      </c>
    </row>
    <row r="50" spans="2:11" x14ac:dyDescent="0.25">
      <c r="B50" t="s">
        <v>55</v>
      </c>
      <c r="G50">
        <v>-20</v>
      </c>
      <c r="H50">
        <v>-20</v>
      </c>
      <c r="I50">
        <v>-20</v>
      </c>
      <c r="J50">
        <v>-20</v>
      </c>
      <c r="K50">
        <v>-20</v>
      </c>
    </row>
    <row r="51" spans="2:11" x14ac:dyDescent="0.25">
      <c r="G51" s="11">
        <f>SUM(G49:G50)</f>
        <v>-230</v>
      </c>
      <c r="H51" s="11">
        <f>SUM(H49:H50)</f>
        <v>-250</v>
      </c>
      <c r="I51" s="11">
        <f t="shared" ref="I51:K51" si="25">SUM(I49:I50)</f>
        <v>-270</v>
      </c>
      <c r="J51" s="11">
        <f t="shared" si="25"/>
        <v>-290</v>
      </c>
      <c r="K51" s="11">
        <f t="shared" si="25"/>
        <v>-310</v>
      </c>
    </row>
    <row r="53" spans="2:11" x14ac:dyDescent="0.25">
      <c r="B53" t="s">
        <v>56</v>
      </c>
      <c r="G53" s="11">
        <f>F36</f>
        <v>807</v>
      </c>
      <c r="H53" s="11">
        <f>G56</f>
        <v>860.55188491487365</v>
      </c>
      <c r="I53" s="11">
        <f t="shared" ref="I53:K53" si="26">H56</f>
        <v>933.43242231798331</v>
      </c>
      <c r="J53" s="11">
        <f t="shared" si="26"/>
        <v>1027.6571459139959</v>
      </c>
      <c r="K53" s="11">
        <f t="shared" si="26"/>
        <v>1145.598474209635</v>
      </c>
    </row>
    <row r="54" spans="2:11" x14ac:dyDescent="0.25">
      <c r="B54" t="s">
        <v>10</v>
      </c>
      <c r="G54" s="11">
        <f>'Income Statement'!H16</f>
        <v>203.55188491487371</v>
      </c>
      <c r="H54" s="11">
        <f>'Income Statement'!I16</f>
        <v>222.88053740310966</v>
      </c>
      <c r="I54" s="11">
        <f>'Income Statement'!J16</f>
        <v>244.22472359601269</v>
      </c>
      <c r="J54" s="11">
        <f>'Income Statement'!K16</f>
        <v>267.9413282956391</v>
      </c>
      <c r="K54" s="11">
        <f>'Income Statement'!L16</f>
        <v>294.26390464903602</v>
      </c>
    </row>
    <row r="55" spans="2:11" x14ac:dyDescent="0.25">
      <c r="B55" t="s">
        <v>58</v>
      </c>
      <c r="G55" s="17">
        <v>-150</v>
      </c>
      <c r="H55" s="17">
        <v>-150</v>
      </c>
      <c r="I55" s="17">
        <v>-150</v>
      </c>
      <c r="J55" s="17">
        <v>-150</v>
      </c>
      <c r="K55" s="17">
        <v>-150</v>
      </c>
    </row>
    <row r="56" spans="2:11" x14ac:dyDescent="0.25">
      <c r="B56" t="s">
        <v>59</v>
      </c>
      <c r="G56" s="11">
        <f>SUM(G53:G55)</f>
        <v>860.55188491487365</v>
      </c>
      <c r="H56" s="11">
        <f t="shared" ref="H56:K56" si="27">SUM(H53:H55)</f>
        <v>933.43242231798331</v>
      </c>
      <c r="I56" s="11">
        <f t="shared" si="27"/>
        <v>1027.6571459139959</v>
      </c>
      <c r="J56" s="11">
        <f t="shared" si="27"/>
        <v>1145.598474209635</v>
      </c>
      <c r="K56" s="11">
        <f t="shared" si="27"/>
        <v>1289.862378858671</v>
      </c>
    </row>
  </sheetData>
  <mergeCells count="2">
    <mergeCell ref="D3:F3"/>
    <mergeCell ref="G3:K3"/>
  </mergeCells>
  <conditionalFormatting sqref="D40:K40">
    <cfRule type="expression" dxfId="0" priority="1">
      <formula>D40:K40&lt;&gt;0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F0BB-FA31-45FF-B1ED-C2C8A5E02192}">
  <dimension ref="A1:L30"/>
  <sheetViews>
    <sheetView workbookViewId="0">
      <selection activeCell="V27" sqref="V2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E2" s="21" t="s">
        <v>11</v>
      </c>
      <c r="F2" s="21"/>
      <c r="G2" s="21"/>
      <c r="H2" s="22" t="s">
        <v>12</v>
      </c>
      <c r="I2" s="22"/>
      <c r="J2" s="22"/>
      <c r="K2" s="22"/>
      <c r="L2" s="22"/>
    </row>
    <row r="3" spans="1:12" x14ac:dyDescent="0.25">
      <c r="E3">
        <v>2021</v>
      </c>
      <c r="F3">
        <v>2022</v>
      </c>
      <c r="G3">
        <v>2023</v>
      </c>
      <c r="H3">
        <v>2024</v>
      </c>
      <c r="I3">
        <v>2025</v>
      </c>
      <c r="J3">
        <v>2026</v>
      </c>
      <c r="K3">
        <v>2027</v>
      </c>
      <c r="L3">
        <v>2028</v>
      </c>
    </row>
    <row r="4" spans="1:12" x14ac:dyDescent="0.25">
      <c r="C4" s="1" t="s">
        <v>1</v>
      </c>
    </row>
    <row r="6" spans="1:12" x14ac:dyDescent="0.25">
      <c r="C6" t="s">
        <v>2</v>
      </c>
      <c r="E6" s="5">
        <v>1000</v>
      </c>
      <c r="F6" s="5">
        <v>1100</v>
      </c>
      <c r="G6" s="5">
        <v>1200</v>
      </c>
      <c r="H6">
        <f>G6*(1+H20)</f>
        <v>1314.5454545454545</v>
      </c>
      <c r="I6">
        <f t="shared" ref="I6:L6" si="0">H6*(1+I20)</f>
        <v>1440.0247933884298</v>
      </c>
      <c r="J6">
        <f t="shared" si="0"/>
        <v>1577.481705484598</v>
      </c>
      <c r="K6">
        <f t="shared" si="0"/>
        <v>1728.0595046444914</v>
      </c>
      <c r="L6">
        <f t="shared" si="0"/>
        <v>1893.0106391787383</v>
      </c>
    </row>
    <row r="7" spans="1:12" x14ac:dyDescent="0.25">
      <c r="C7" t="s">
        <v>3</v>
      </c>
      <c r="E7" s="5">
        <v>-600</v>
      </c>
      <c r="F7" s="5">
        <v>-700</v>
      </c>
      <c r="G7" s="5">
        <v>-775</v>
      </c>
      <c r="H7" s="11">
        <f>-(1-H21)*H6</f>
        <v>-824.74449035812688</v>
      </c>
      <c r="I7" s="11">
        <f t="shared" ref="I7:L7" si="1">-(1-I21)*I6</f>
        <v>-903.47010080140262</v>
      </c>
      <c r="J7" s="11">
        <f t="shared" si="1"/>
        <v>-989.71042860517286</v>
      </c>
      <c r="K7" s="11">
        <f t="shared" si="1"/>
        <v>-1084.1827876993029</v>
      </c>
      <c r="L7" s="11">
        <f t="shared" si="1"/>
        <v>-1187.672962888782</v>
      </c>
    </row>
    <row r="8" spans="1:12" x14ac:dyDescent="0.25">
      <c r="C8" t="s">
        <v>4</v>
      </c>
      <c r="E8" s="5">
        <v>-150</v>
      </c>
      <c r="F8" s="5">
        <v>-165</v>
      </c>
      <c r="G8" s="5">
        <v>-175</v>
      </c>
      <c r="H8" s="11">
        <f>-H6*H22</f>
        <v>-195.35606060606059</v>
      </c>
      <c r="I8" s="11">
        <f t="shared" ref="I8:L8" si="2">-I6*I22</f>
        <v>-214.00368457300274</v>
      </c>
      <c r="J8" s="11">
        <f t="shared" si="2"/>
        <v>-234.43130900951664</v>
      </c>
      <c r="K8" s="11">
        <f t="shared" si="2"/>
        <v>-256.80884305133412</v>
      </c>
      <c r="L8" s="11">
        <f t="shared" si="2"/>
        <v>-281.32241443350694</v>
      </c>
    </row>
    <row r="9" spans="1:12" x14ac:dyDescent="0.25">
      <c r="C9" s="1" t="s">
        <v>5</v>
      </c>
      <c r="E9" s="3">
        <f>SUM(E6:E8)</f>
        <v>250</v>
      </c>
      <c r="F9" s="3">
        <f>SUM(F6:F8)</f>
        <v>235</v>
      </c>
      <c r="G9" s="3">
        <f>SUM(G6:G8)</f>
        <v>250</v>
      </c>
      <c r="H9" s="3">
        <f t="shared" ref="H9:L9" si="3">SUM(H6:H8)</f>
        <v>294.444903581267</v>
      </c>
      <c r="I9" s="3">
        <f t="shared" si="3"/>
        <v>322.55100801402443</v>
      </c>
      <c r="J9" s="3">
        <f t="shared" si="3"/>
        <v>353.33996786990849</v>
      </c>
      <c r="K9" s="3">
        <f t="shared" si="3"/>
        <v>387.06787389385437</v>
      </c>
      <c r="L9" s="3">
        <f t="shared" si="3"/>
        <v>424.0152618564494</v>
      </c>
    </row>
    <row r="11" spans="1:12" x14ac:dyDescent="0.25">
      <c r="C11" t="s">
        <v>6</v>
      </c>
      <c r="E11" s="5">
        <v>5</v>
      </c>
      <c r="F11" s="5">
        <v>6</v>
      </c>
      <c r="G11" s="5">
        <v>7</v>
      </c>
      <c r="H11" s="13">
        <f>'Balance Sheet'!F6*'Income Statement'!H29</f>
        <v>9.18</v>
      </c>
      <c r="I11" s="13">
        <f>'Balance Sheet'!G6*'Income Statement'!I29</f>
        <v>8.0542287948469067</v>
      </c>
      <c r="J11" s="13">
        <f>'Balance Sheet'!H6*'Income Statement'!J29</f>
        <v>7.5007409041920807</v>
      </c>
      <c r="K11" s="13">
        <f>'Balance Sheet'!I6*'Income Statement'!K29</f>
        <v>7.368996852652935</v>
      </c>
      <c r="L11" s="13">
        <f>'Balance Sheet'!J6*'Income Statement'!L29</f>
        <v>7.7093045741579909</v>
      </c>
    </row>
    <row r="12" spans="1:12" x14ac:dyDescent="0.25">
      <c r="C12" t="s">
        <v>7</v>
      </c>
      <c r="E12" s="5">
        <v>-13</v>
      </c>
      <c r="F12" s="5">
        <v>-14</v>
      </c>
      <c r="G12" s="5">
        <v>-15</v>
      </c>
      <c r="H12" s="12">
        <f>-H30*SUM('Balance Sheet'!F26,'Balance Sheet'!F27)</f>
        <v>-15.280000000000001</v>
      </c>
      <c r="I12" s="12">
        <f>-I30*SUM('Balance Sheet'!G26,'Balance Sheet'!G27)</f>
        <v>-14.88</v>
      </c>
      <c r="J12" s="12">
        <f>-J30*SUM('Balance Sheet'!H26,'Balance Sheet'!H27)</f>
        <v>-14.88</v>
      </c>
      <c r="K12" s="12">
        <f>-K30*SUM('Balance Sheet'!I26,'Balance Sheet'!I27)</f>
        <v>-14.88</v>
      </c>
      <c r="L12" s="12">
        <f>-L30*SUM('Balance Sheet'!J26,'Balance Sheet'!J27)</f>
        <v>-14.88</v>
      </c>
    </row>
    <row r="13" spans="1:12" x14ac:dyDescent="0.25">
      <c r="C13" s="1" t="s">
        <v>8</v>
      </c>
      <c r="E13" s="2">
        <f>E9+SUM(E11:E12)</f>
        <v>242</v>
      </c>
      <c r="F13" s="2">
        <f t="shared" ref="F13:H13" si="4">F9+SUM(F11:F12)</f>
        <v>227</v>
      </c>
      <c r="G13" s="2">
        <f t="shared" si="4"/>
        <v>242</v>
      </c>
      <c r="H13" s="2">
        <f t="shared" si="4"/>
        <v>288.34490358126698</v>
      </c>
      <c r="I13" s="2">
        <f t="shared" ref="I13" si="5">I9+SUM(I11:I12)</f>
        <v>315.72523680887133</v>
      </c>
      <c r="J13" s="2">
        <f t="shared" ref="J13:K13" si="6">J9+SUM(J11:J12)</f>
        <v>345.96070877410057</v>
      </c>
      <c r="K13" s="2">
        <f t="shared" si="6"/>
        <v>379.55687074650729</v>
      </c>
      <c r="L13" s="2">
        <f t="shared" ref="L13" si="7">L9+SUM(L11:L12)</f>
        <v>416.84456643060741</v>
      </c>
    </row>
    <row r="15" spans="1:12" x14ac:dyDescent="0.25">
      <c r="C15" t="s">
        <v>9</v>
      </c>
      <c r="E15" s="5">
        <v>-70</v>
      </c>
      <c r="F15" s="5">
        <v>-68</v>
      </c>
      <c r="G15" s="5">
        <v>-71</v>
      </c>
      <c r="H15" s="11">
        <f>-H13*H23</f>
        <v>-84.793018666393266</v>
      </c>
      <c r="I15" s="11">
        <f t="shared" ref="I15:L15" si="8">-I13*I23</f>
        <v>-92.844699405761659</v>
      </c>
      <c r="J15" s="11">
        <f t="shared" si="8"/>
        <v>-101.73598517808787</v>
      </c>
      <c r="K15" s="11">
        <f t="shared" si="8"/>
        <v>-111.61554245086822</v>
      </c>
      <c r="L15" s="11">
        <f t="shared" si="8"/>
        <v>-122.58066178157139</v>
      </c>
    </row>
    <row r="16" spans="1:12" x14ac:dyDescent="0.25">
      <c r="C16" s="1" t="s">
        <v>10</v>
      </c>
      <c r="E16" s="2">
        <f>E13+E15</f>
        <v>172</v>
      </c>
      <c r="F16" s="2">
        <f t="shared" ref="F16:H16" si="9">F13+F15</f>
        <v>159</v>
      </c>
      <c r="G16" s="2">
        <f t="shared" si="9"/>
        <v>171</v>
      </c>
      <c r="H16" s="2">
        <f t="shared" si="9"/>
        <v>203.55188491487371</v>
      </c>
      <c r="I16" s="2">
        <f t="shared" ref="I16" si="10">I13+I15</f>
        <v>222.88053740310966</v>
      </c>
      <c r="J16" s="2">
        <f t="shared" ref="J16:K16" si="11">J13+J15</f>
        <v>244.22472359601269</v>
      </c>
      <c r="K16" s="2">
        <f t="shared" si="11"/>
        <v>267.9413282956391</v>
      </c>
      <c r="L16" s="2">
        <f t="shared" ref="L16" si="12">L13+L15</f>
        <v>294.26390464903602</v>
      </c>
    </row>
    <row r="19" spans="3:12" x14ac:dyDescent="0.25">
      <c r="C19" s="10" t="s">
        <v>13</v>
      </c>
    </row>
    <row r="20" spans="3:12" x14ac:dyDescent="0.25">
      <c r="C20" t="s">
        <v>17</v>
      </c>
      <c r="F20" s="7">
        <f>F6/E6-1</f>
        <v>0.10000000000000009</v>
      </c>
      <c r="G20" s="7">
        <f>G6/F6-1</f>
        <v>9.0909090909090828E-2</v>
      </c>
      <c r="H20" s="8">
        <f>AVERAGE($G$20,$F$20)</f>
        <v>9.5454545454545459E-2</v>
      </c>
      <c r="I20" s="8">
        <f t="shared" ref="I20:L20" si="13">AVERAGE($G$20,$F$20)</f>
        <v>9.5454545454545459E-2</v>
      </c>
      <c r="J20" s="8">
        <f t="shared" si="13"/>
        <v>9.5454545454545459E-2</v>
      </c>
      <c r="K20" s="8">
        <f t="shared" si="13"/>
        <v>9.5454545454545459E-2</v>
      </c>
      <c r="L20" s="8">
        <f t="shared" si="13"/>
        <v>9.5454545454545459E-2</v>
      </c>
    </row>
    <row r="21" spans="3:12" x14ac:dyDescent="0.25">
      <c r="C21" t="s">
        <v>14</v>
      </c>
      <c r="E21" s="6">
        <f t="shared" ref="E21:F21" si="14">1+E7/E6</f>
        <v>0.4</v>
      </c>
      <c r="F21" s="6">
        <f t="shared" si="14"/>
        <v>0.36363636363636365</v>
      </c>
      <c r="G21" s="6">
        <f>1+G7/G6</f>
        <v>0.35416666666666663</v>
      </c>
      <c r="H21" s="9">
        <f>AVERAGE(E21:G21)</f>
        <v>0.37260101010101004</v>
      </c>
      <c r="I21" s="9">
        <f>H21</f>
        <v>0.37260101010101004</v>
      </c>
      <c r="J21" s="9">
        <f t="shared" ref="J21:L21" si="15">I21</f>
        <v>0.37260101010101004</v>
      </c>
      <c r="K21" s="9">
        <f t="shared" si="15"/>
        <v>0.37260101010101004</v>
      </c>
      <c r="L21" s="9">
        <f t="shared" si="15"/>
        <v>0.37260101010101004</v>
      </c>
    </row>
    <row r="22" spans="3:12" x14ac:dyDescent="0.25">
      <c r="C22" t="s">
        <v>15</v>
      </c>
      <c r="E22">
        <f>-E8/E6</f>
        <v>0.15</v>
      </c>
      <c r="F22">
        <f t="shared" ref="F22:G22" si="16">-F8/F6</f>
        <v>0.15</v>
      </c>
      <c r="G22">
        <f t="shared" si="16"/>
        <v>0.14583333333333334</v>
      </c>
      <c r="H22" s="9">
        <f>AVERAGE(E22:G22)</f>
        <v>0.14861111111111111</v>
      </c>
      <c r="I22" s="9">
        <f t="shared" ref="I22:L23" si="17">H22</f>
        <v>0.14861111111111111</v>
      </c>
      <c r="J22" s="9">
        <f t="shared" si="17"/>
        <v>0.14861111111111111</v>
      </c>
      <c r="K22" s="9">
        <f t="shared" si="17"/>
        <v>0.14861111111111111</v>
      </c>
      <c r="L22" s="9">
        <f t="shared" si="17"/>
        <v>0.14861111111111111</v>
      </c>
    </row>
    <row r="23" spans="3:12" x14ac:dyDescent="0.25">
      <c r="C23" t="s">
        <v>16</v>
      </c>
      <c r="E23" s="6">
        <f>-E15/E13</f>
        <v>0.28925619834710742</v>
      </c>
      <c r="F23" s="6">
        <f t="shared" ref="F23:G23" si="18">-F15/F13</f>
        <v>0.29955947136563876</v>
      </c>
      <c r="G23" s="6">
        <f t="shared" si="18"/>
        <v>0.29338842975206614</v>
      </c>
      <c r="H23" s="9">
        <f>AVERAGE(E23:G23)</f>
        <v>0.29406803315493746</v>
      </c>
      <c r="I23" s="9">
        <f t="shared" si="17"/>
        <v>0.29406803315493746</v>
      </c>
      <c r="J23" s="9">
        <f t="shared" si="17"/>
        <v>0.29406803315493746</v>
      </c>
      <c r="K23" s="9">
        <f t="shared" si="17"/>
        <v>0.29406803315493746</v>
      </c>
      <c r="L23" s="9">
        <f t="shared" si="17"/>
        <v>0.29406803315493746</v>
      </c>
    </row>
    <row r="24" spans="3:12" x14ac:dyDescent="0.25">
      <c r="C24" t="s">
        <v>28</v>
      </c>
      <c r="E24" s="11">
        <v>-25</v>
      </c>
      <c r="F24" s="11">
        <v>-30</v>
      </c>
      <c r="G24" s="11">
        <v>-35</v>
      </c>
      <c r="H24" s="11">
        <f>G24*(1+H20)</f>
        <v>-38.340909090909093</v>
      </c>
      <c r="I24" s="11">
        <f t="shared" ref="I24:L24" si="19">H24*(1+I20)</f>
        <v>-42.000723140495872</v>
      </c>
      <c r="J24" s="11">
        <f t="shared" si="19"/>
        <v>-46.009883076634111</v>
      </c>
      <c r="K24" s="11">
        <f t="shared" si="19"/>
        <v>-50.401735552131001</v>
      </c>
      <c r="L24" s="11">
        <f t="shared" si="19"/>
        <v>-55.212810309379869</v>
      </c>
    </row>
    <row r="25" spans="3:12" x14ac:dyDescent="0.25">
      <c r="C25" t="s">
        <v>29</v>
      </c>
      <c r="H25" s="9">
        <f>H7/G7-1</f>
        <v>6.4186439171776577E-2</v>
      </c>
      <c r="I25" s="9">
        <f t="shared" ref="I25:L25" si="20">I7/H7-1</f>
        <v>9.5454545454545459E-2</v>
      </c>
      <c r="J25" s="9">
        <f t="shared" si="20"/>
        <v>9.5454545454545459E-2</v>
      </c>
      <c r="K25" s="9">
        <f t="shared" si="20"/>
        <v>9.5454545454545459E-2</v>
      </c>
      <c r="L25" s="9">
        <f t="shared" si="20"/>
        <v>9.5454545454545459E-2</v>
      </c>
    </row>
    <row r="26" spans="3:12" x14ac:dyDescent="0.25">
      <c r="C26" t="s">
        <v>30</v>
      </c>
      <c r="E26" s="11">
        <v>-35</v>
      </c>
      <c r="F26" s="11">
        <v>-40</v>
      </c>
      <c r="G26" s="11">
        <v>-67</v>
      </c>
      <c r="H26" s="11">
        <f>G26*(1+H20)</f>
        <v>-73.395454545454541</v>
      </c>
      <c r="I26" s="11">
        <f t="shared" ref="I26:L26" si="21">H26*(1+I20)</f>
        <v>-80.40138429752065</v>
      </c>
      <c r="J26" s="11">
        <f t="shared" si="21"/>
        <v>-88.076061889556712</v>
      </c>
      <c r="K26" s="11">
        <f t="shared" si="21"/>
        <v>-96.483322342650766</v>
      </c>
      <c r="L26" s="11">
        <f t="shared" si="21"/>
        <v>-105.69309402081288</v>
      </c>
    </row>
    <row r="27" spans="3:12" x14ac:dyDescent="0.25">
      <c r="C27" t="s">
        <v>31</v>
      </c>
      <c r="E27" s="11">
        <v>-10</v>
      </c>
      <c r="F27" s="11">
        <v>-12</v>
      </c>
      <c r="G27" s="11">
        <v>-14</v>
      </c>
      <c r="H27" s="11">
        <f>G27*(1+H20)</f>
        <v>-15.336363636363636</v>
      </c>
      <c r="I27" s="11">
        <f t="shared" ref="I27:L27" si="22">H27*(1+I20)</f>
        <v>-16.800289256198347</v>
      </c>
      <c r="J27" s="11">
        <f t="shared" si="22"/>
        <v>-18.403953230653645</v>
      </c>
      <c r="K27" s="11">
        <f t="shared" si="22"/>
        <v>-20.160694220852402</v>
      </c>
      <c r="L27" s="11">
        <f t="shared" si="22"/>
        <v>-22.08512412375195</v>
      </c>
    </row>
    <row r="28" spans="3:12" x14ac:dyDescent="0.25">
      <c r="C28" t="s">
        <v>32</v>
      </c>
      <c r="E28" s="11">
        <v>-16</v>
      </c>
      <c r="F28" s="11">
        <v>-18</v>
      </c>
      <c r="G28" s="11">
        <v>-21</v>
      </c>
      <c r="H28" s="11">
        <f>G28*(1+H20)</f>
        <v>-23.004545454545454</v>
      </c>
      <c r="I28" s="11">
        <f t="shared" ref="I28:L28" si="23">H28*(1+I20)</f>
        <v>-25.200433884297521</v>
      </c>
      <c r="J28" s="11">
        <f t="shared" si="23"/>
        <v>-27.605929845980466</v>
      </c>
      <c r="K28" s="11">
        <f t="shared" si="23"/>
        <v>-30.241041331278602</v>
      </c>
      <c r="L28" s="11">
        <f t="shared" si="23"/>
        <v>-33.127686185627923</v>
      </c>
    </row>
    <row r="29" spans="3:12" x14ac:dyDescent="0.25">
      <c r="C29" t="s">
        <v>73</v>
      </c>
      <c r="H29" s="20">
        <v>0.03</v>
      </c>
      <c r="I29" s="20">
        <v>0.03</v>
      </c>
      <c r="J29" s="20">
        <v>0.03</v>
      </c>
      <c r="K29" s="20">
        <v>0.03</v>
      </c>
      <c r="L29" s="20">
        <v>0.03</v>
      </c>
    </row>
    <row r="30" spans="3:12" x14ac:dyDescent="0.25">
      <c r="C30" t="s">
        <v>74</v>
      </c>
      <c r="H30" s="20">
        <v>0.08</v>
      </c>
      <c r="I30" s="20">
        <v>0.08</v>
      </c>
      <c r="J30" s="20">
        <v>0.08</v>
      </c>
      <c r="K30" s="20">
        <v>0.08</v>
      </c>
      <c r="L30" s="20">
        <v>0.08</v>
      </c>
    </row>
  </sheetData>
  <mergeCells count="2">
    <mergeCell ref="E2:G2"/>
    <mergeCell ref="H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A25B-4DD5-4D80-A564-3CFC14243394}">
  <dimension ref="B1:K32"/>
  <sheetViews>
    <sheetView workbookViewId="0">
      <selection activeCell="G5" sqref="G5:G12"/>
    </sheetView>
  </sheetViews>
  <sheetFormatPr defaultRowHeight="15" x14ac:dyDescent="0.25"/>
  <sheetData>
    <row r="1" spans="2:11" x14ac:dyDescent="0.25">
      <c r="D1" s="21" t="s">
        <v>11</v>
      </c>
      <c r="E1" s="21"/>
      <c r="F1" s="21"/>
      <c r="G1" s="22" t="s">
        <v>12</v>
      </c>
      <c r="H1" s="22"/>
      <c r="I1" s="22"/>
      <c r="J1" s="22"/>
      <c r="K1" s="22"/>
    </row>
    <row r="2" spans="2:11" x14ac:dyDescent="0.25"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</row>
    <row r="3" spans="2:11" x14ac:dyDescent="0.25">
      <c r="B3" s="1" t="s">
        <v>61</v>
      </c>
    </row>
    <row r="5" spans="2:11" x14ac:dyDescent="0.25">
      <c r="B5" t="s">
        <v>10</v>
      </c>
      <c r="G5" s="11">
        <f>'Income Statement'!H16</f>
        <v>203.55188491487371</v>
      </c>
      <c r="H5" s="11">
        <f>'Income Statement'!I16</f>
        <v>222.88053740310966</v>
      </c>
      <c r="I5" s="11">
        <f>'Income Statement'!J16</f>
        <v>244.22472359601269</v>
      </c>
      <c r="J5" s="11">
        <f>'Income Statement'!K16</f>
        <v>267.9413282956391</v>
      </c>
      <c r="K5" s="11">
        <f>'Income Statement'!L16</f>
        <v>294.26390464903602</v>
      </c>
    </row>
    <row r="6" spans="2:11" x14ac:dyDescent="0.25">
      <c r="B6" t="s">
        <v>62</v>
      </c>
      <c r="G6" s="11">
        <f>-('Income Statement'!H24+'Income Statement'!H27)</f>
        <v>53.677272727272729</v>
      </c>
      <c r="H6" s="11">
        <f>-('Income Statement'!I24+'Income Statement'!I27)</f>
        <v>58.801012396694219</v>
      </c>
      <c r="I6" s="11">
        <f>-('Income Statement'!J24+'Income Statement'!J27)</f>
        <v>64.413836307287752</v>
      </c>
      <c r="J6" s="11">
        <f>-('Income Statement'!K24+'Income Statement'!K27)</f>
        <v>70.562429772983407</v>
      </c>
      <c r="K6" s="11">
        <f>-('Income Statement'!L24+'Income Statement'!L27)</f>
        <v>77.297934433131815</v>
      </c>
    </row>
    <row r="7" spans="2:11" x14ac:dyDescent="0.25">
      <c r="B7" t="s">
        <v>20</v>
      </c>
      <c r="G7" s="11">
        <f>'Balance Sheet'!F7-'Balance Sheet'!G7</f>
        <v>-14.699999999999989</v>
      </c>
      <c r="H7" s="11">
        <f>'Balance Sheet'!G7-'Balance Sheet'!H7</f>
        <v>-16.10318181818181</v>
      </c>
      <c r="I7" s="11">
        <f>'Balance Sheet'!H7-'Balance Sheet'!I7</f>
        <v>-17.640303719008273</v>
      </c>
      <c r="J7" s="11">
        <f>'Balance Sheet'!I7-'Balance Sheet'!J7</f>
        <v>-19.324150892186339</v>
      </c>
      <c r="K7" s="11">
        <f>'Balance Sheet'!J7-'Balance Sheet'!K7</f>
        <v>-21.168728931895032</v>
      </c>
    </row>
    <row r="8" spans="2:11" x14ac:dyDescent="0.25">
      <c r="B8" t="s">
        <v>21</v>
      </c>
      <c r="G8" s="11">
        <f>'Balance Sheet'!F8-'Balance Sheet'!G8</f>
        <v>-32.931818181818187</v>
      </c>
      <c r="H8" s="11">
        <f>'Balance Sheet'!G8-'Balance Sheet'!H8</f>
        <v>-36.075309917355355</v>
      </c>
      <c r="I8" s="11">
        <f>'Balance Sheet'!H8-'Balance Sheet'!I8</f>
        <v>-39.518862227648412</v>
      </c>
      <c r="J8" s="11">
        <f>'Balance Sheet'!I8-'Balance Sheet'!J8</f>
        <v>-43.291117258469399</v>
      </c>
      <c r="K8" s="11">
        <f>'Balance Sheet'!J8-'Balance Sheet'!K8</f>
        <v>-47.42345117859594</v>
      </c>
    </row>
    <row r="9" spans="2:11" x14ac:dyDescent="0.25">
      <c r="B9" t="s">
        <v>22</v>
      </c>
      <c r="G9" s="11">
        <f>'Balance Sheet'!F9-'Balance Sheet'!G9</f>
        <v>-4.2954545454545467</v>
      </c>
      <c r="H9" s="11">
        <f>'Balance Sheet'!G9-'Balance Sheet'!H9</f>
        <v>-4.7054752066115739</v>
      </c>
      <c r="I9" s="11">
        <f>'Balance Sheet'!H9-'Balance Sheet'!I9</f>
        <v>-5.1546342036063137</v>
      </c>
      <c r="J9" s="11">
        <f>'Balance Sheet'!I9-'Balance Sheet'!J9</f>
        <v>-5.6466674684960054</v>
      </c>
      <c r="K9" s="11">
        <f>'Balance Sheet'!J9-'Balance Sheet'!K9</f>
        <v>-6.1856675450342635</v>
      </c>
    </row>
    <row r="10" spans="2:11" x14ac:dyDescent="0.25">
      <c r="B10" t="s">
        <v>33</v>
      </c>
      <c r="G10" s="11">
        <f>'Balance Sheet'!G20-'Balance Sheet'!F20</f>
        <v>3.1451355194170532</v>
      </c>
      <c r="H10" s="11">
        <f>'Balance Sheet'!H20-'Balance Sheet'!G20</f>
        <v>4.9774902086716253</v>
      </c>
      <c r="I10" s="11">
        <f>'Balance Sheet'!I20-'Balance Sheet'!H20</f>
        <v>5.4526142740448265</v>
      </c>
      <c r="J10" s="11">
        <f>'Balance Sheet'!J20-'Balance Sheet'!I20</f>
        <v>5.9730910911127424</v>
      </c>
      <c r="K10" s="11">
        <f>'Balance Sheet'!K20-'Balance Sheet'!J20</f>
        <v>6.5432497861735044</v>
      </c>
    </row>
    <row r="11" spans="2:11" x14ac:dyDescent="0.25">
      <c r="B11" t="s">
        <v>34</v>
      </c>
      <c r="G11" s="11">
        <f>'Balance Sheet'!G21-'Balance Sheet'!F21</f>
        <v>4.4863636363636346</v>
      </c>
      <c r="H11" s="11">
        <f>'Balance Sheet'!H21-'Balance Sheet'!G21</f>
        <v>4.9146074380165317</v>
      </c>
      <c r="I11" s="11">
        <f>'Balance Sheet'!I21-'Balance Sheet'!H21</f>
        <v>5.3837290570999272</v>
      </c>
      <c r="J11" s="11">
        <f>'Balance Sheet'!J21-'Balance Sheet'!I21</f>
        <v>5.8976304670958228</v>
      </c>
      <c r="K11" s="11">
        <f>'Balance Sheet'!K21-'Balance Sheet'!J21</f>
        <v>6.4605861025913356</v>
      </c>
    </row>
    <row r="12" spans="2:11" x14ac:dyDescent="0.25">
      <c r="B12" t="s">
        <v>35</v>
      </c>
      <c r="G12" s="11">
        <f>'Balance Sheet'!G22-'Balance Sheet'!F22</f>
        <v>15.940909090909088</v>
      </c>
      <c r="H12" s="11">
        <f>'Balance Sheet'!H22-'Balance Sheet'!G22</f>
        <v>17.462541322314053</v>
      </c>
      <c r="I12" s="11">
        <f>'Balance Sheet'!I22-'Balance Sheet'!H22</f>
        <v>19.12942026671675</v>
      </c>
      <c r="J12" s="11">
        <f>'Balance Sheet'!J22-'Balance Sheet'!I22</f>
        <v>20.955410383085166</v>
      </c>
      <c r="K12" s="11">
        <f>'Balance Sheet'!K22-'Balance Sheet'!J22</f>
        <v>22.955699556016043</v>
      </c>
    </row>
    <row r="13" spans="2:11" x14ac:dyDescent="0.25">
      <c r="B13" s="1" t="s">
        <v>63</v>
      </c>
      <c r="G13" s="16">
        <f>SUM(G5:G12)</f>
        <v>228.87429316156351</v>
      </c>
      <c r="H13" s="16">
        <f>SUM(H5:H12)</f>
        <v>252.15222182665732</v>
      </c>
      <c r="I13" s="16">
        <f>SUM(I5:I12)</f>
        <v>276.29052335089898</v>
      </c>
      <c r="J13" s="16">
        <f>SUM(J5:J12)</f>
        <v>303.06795439076456</v>
      </c>
      <c r="K13" s="16">
        <f>SUM(K5:K12)</f>
        <v>332.7435268714234</v>
      </c>
    </row>
    <row r="15" spans="2:11" x14ac:dyDescent="0.25">
      <c r="B15" t="s">
        <v>64</v>
      </c>
      <c r="G15" s="11">
        <f>'Income Statement'!H26</f>
        <v>-73.395454545454541</v>
      </c>
      <c r="H15" s="11">
        <f>'Income Statement'!I26</f>
        <v>-80.40138429752065</v>
      </c>
      <c r="I15" s="11">
        <f>'Income Statement'!J26</f>
        <v>-88.076061889556712</v>
      </c>
      <c r="J15" s="11">
        <f>'Income Statement'!K26</f>
        <v>-96.483322342650766</v>
      </c>
      <c r="K15" s="11">
        <f>'Income Statement'!L26</f>
        <v>-105.69309402081288</v>
      </c>
    </row>
    <row r="16" spans="2:11" x14ac:dyDescent="0.25">
      <c r="B16" t="s">
        <v>65</v>
      </c>
      <c r="G16" s="11">
        <f>'Income Statement'!H28</f>
        <v>-23.004545454545454</v>
      </c>
      <c r="H16" s="11">
        <f>'Income Statement'!I28</f>
        <v>-25.200433884297521</v>
      </c>
      <c r="I16" s="11">
        <f>'Income Statement'!J28</f>
        <v>-27.605929845980466</v>
      </c>
      <c r="J16" s="11">
        <f>'Income Statement'!K28</f>
        <v>-30.241041331278602</v>
      </c>
      <c r="K16" s="11">
        <f>'Income Statement'!L28</f>
        <v>-33.127686185627923</v>
      </c>
    </row>
    <row r="17" spans="2:11" x14ac:dyDescent="0.25">
      <c r="B17" s="1" t="s">
        <v>66</v>
      </c>
      <c r="G17" s="16">
        <f>SUM(G15:G16)</f>
        <v>-96.399999999999991</v>
      </c>
      <c r="H17" s="16">
        <f t="shared" ref="H17:K17" si="0">SUM(H15:H16)</f>
        <v>-105.60181818181817</v>
      </c>
      <c r="I17" s="16">
        <f t="shared" si="0"/>
        <v>-115.68199173553718</v>
      </c>
      <c r="J17" s="16">
        <f t="shared" si="0"/>
        <v>-126.72436367392936</v>
      </c>
      <c r="K17" s="16">
        <f t="shared" si="0"/>
        <v>-138.82078020644082</v>
      </c>
    </row>
    <row r="19" spans="2:11" x14ac:dyDescent="0.25">
      <c r="B19" t="s">
        <v>38</v>
      </c>
      <c r="G19">
        <f>'Balance Sheet'!G27-'Balance Sheet'!F27</f>
        <v>0</v>
      </c>
      <c r="H19">
        <f>'Balance Sheet'!H27-'Balance Sheet'!G27</f>
        <v>0</v>
      </c>
      <c r="I19">
        <f>'Balance Sheet'!I27-'Balance Sheet'!H27</f>
        <v>0</v>
      </c>
      <c r="J19">
        <f>'Balance Sheet'!J27-'Balance Sheet'!I27</f>
        <v>0</v>
      </c>
      <c r="K19">
        <f>'Balance Sheet'!K27-'Balance Sheet'!J27</f>
        <v>0</v>
      </c>
    </row>
    <row r="20" spans="2:11" x14ac:dyDescent="0.25">
      <c r="B20" t="s">
        <v>39</v>
      </c>
      <c r="G20">
        <f>'Balance Sheet'!G26-'Balance Sheet'!F26</f>
        <v>-5</v>
      </c>
      <c r="H20">
        <f>'Balance Sheet'!H26-'Balance Sheet'!G26</f>
        <v>0</v>
      </c>
      <c r="I20">
        <f>'Balance Sheet'!I26-'Balance Sheet'!H26</f>
        <v>0</v>
      </c>
      <c r="J20">
        <f>'Balance Sheet'!J26-'Balance Sheet'!I26</f>
        <v>0</v>
      </c>
      <c r="K20">
        <f>'Balance Sheet'!K26-'Balance Sheet'!J26</f>
        <v>0</v>
      </c>
    </row>
    <row r="21" spans="2:11" x14ac:dyDescent="0.25">
      <c r="B21" t="s">
        <v>40</v>
      </c>
      <c r="G21">
        <f>'Balance Sheet'!G28-'Balance Sheet'!F28</f>
        <v>0</v>
      </c>
      <c r="H21">
        <f>'Balance Sheet'!H28-'Balance Sheet'!G28</f>
        <v>0</v>
      </c>
      <c r="I21">
        <f>'Balance Sheet'!I28-'Balance Sheet'!H28</f>
        <v>0</v>
      </c>
      <c r="J21">
        <f>'Balance Sheet'!J28-'Balance Sheet'!I28</f>
        <v>0</v>
      </c>
      <c r="K21">
        <f>'Balance Sheet'!K28-'Balance Sheet'!J28</f>
        <v>0</v>
      </c>
    </row>
    <row r="22" spans="2:11" x14ac:dyDescent="0.25">
      <c r="B22" t="s">
        <v>67</v>
      </c>
      <c r="G22">
        <f>'Balance Sheet'!G33-'Balance Sheet'!F33</f>
        <v>5</v>
      </c>
      <c r="H22">
        <f>'Balance Sheet'!H33-'Balance Sheet'!G33</f>
        <v>5</v>
      </c>
      <c r="I22">
        <f>'Balance Sheet'!I33-'Balance Sheet'!H33</f>
        <v>5</v>
      </c>
      <c r="J22">
        <f>'Balance Sheet'!J33-'Balance Sheet'!I33</f>
        <v>5</v>
      </c>
      <c r="K22">
        <f>'Balance Sheet'!K33-'Balance Sheet'!J33</f>
        <v>5</v>
      </c>
    </row>
    <row r="23" spans="2:11" x14ac:dyDescent="0.25">
      <c r="B23" t="s">
        <v>68</v>
      </c>
      <c r="G23" s="11">
        <f>'Balance Sheet'!G34-'Balance Sheet'!F34</f>
        <v>-20</v>
      </c>
      <c r="H23" s="11">
        <f>'Balance Sheet'!H34-'Balance Sheet'!G34</f>
        <v>-20</v>
      </c>
      <c r="I23" s="11">
        <f>'Balance Sheet'!I34-'Balance Sheet'!H34</f>
        <v>-20</v>
      </c>
      <c r="J23" s="11">
        <f>'Balance Sheet'!J34-'Balance Sheet'!I34</f>
        <v>-20</v>
      </c>
      <c r="K23" s="11">
        <f>'Balance Sheet'!K34-'Balance Sheet'!J34</f>
        <v>-20</v>
      </c>
    </row>
    <row r="24" spans="2:11" x14ac:dyDescent="0.25">
      <c r="B24" t="s">
        <v>45</v>
      </c>
      <c r="G24">
        <f>'Balance Sheet'!G35-'Balance Sheet'!F35</f>
        <v>0</v>
      </c>
      <c r="H24">
        <f>'Balance Sheet'!H35-'Balance Sheet'!G35</f>
        <v>0</v>
      </c>
      <c r="I24">
        <f>'Balance Sheet'!I35-'Balance Sheet'!H35</f>
        <v>0</v>
      </c>
      <c r="J24">
        <f>'Balance Sheet'!J35-'Balance Sheet'!I35</f>
        <v>0</v>
      </c>
      <c r="K24">
        <f>'Balance Sheet'!K35-'Balance Sheet'!J35</f>
        <v>0</v>
      </c>
    </row>
    <row r="25" spans="2:11" x14ac:dyDescent="0.25">
      <c r="B25" t="s">
        <v>57</v>
      </c>
      <c r="G25" s="11">
        <f>'Balance Sheet'!G55</f>
        <v>-150</v>
      </c>
      <c r="H25" s="11">
        <f>'Balance Sheet'!H55</f>
        <v>-150</v>
      </c>
      <c r="I25" s="11">
        <f>'Balance Sheet'!I55</f>
        <v>-150</v>
      </c>
      <c r="J25" s="11">
        <f>'Balance Sheet'!J55</f>
        <v>-150</v>
      </c>
      <c r="K25" s="11">
        <f>'Balance Sheet'!K55</f>
        <v>-150</v>
      </c>
    </row>
    <row r="26" spans="2:11" x14ac:dyDescent="0.25">
      <c r="B26" s="1" t="s">
        <v>69</v>
      </c>
      <c r="G26" s="1">
        <f>SUM(G19:G25)</f>
        <v>-170</v>
      </c>
      <c r="H26" s="1">
        <f t="shared" ref="H26:K26" si="1">SUM(H19:H25)</f>
        <v>-165</v>
      </c>
      <c r="I26" s="1">
        <f t="shared" si="1"/>
        <v>-165</v>
      </c>
      <c r="J26" s="1">
        <f t="shared" si="1"/>
        <v>-165</v>
      </c>
      <c r="K26" s="1">
        <f t="shared" si="1"/>
        <v>-165</v>
      </c>
    </row>
    <row r="29" spans="2:11" x14ac:dyDescent="0.25">
      <c r="B29" s="1" t="s">
        <v>70</v>
      </c>
      <c r="G29" s="16">
        <f>G13+G17+G26</f>
        <v>-37.525706838436463</v>
      </c>
      <c r="H29" s="16">
        <f t="shared" ref="H29:K29" si="2">H13+H17+H26</f>
        <v>-18.44959635516085</v>
      </c>
      <c r="I29" s="16">
        <f t="shared" si="2"/>
        <v>-4.3914683846381877</v>
      </c>
      <c r="J29" s="16">
        <f t="shared" si="2"/>
        <v>11.343590716835195</v>
      </c>
      <c r="K29" s="16">
        <f t="shared" si="2"/>
        <v>28.922746664982583</v>
      </c>
    </row>
    <row r="31" spans="2:11" x14ac:dyDescent="0.25">
      <c r="B31" s="1" t="s">
        <v>71</v>
      </c>
      <c r="G31" s="11">
        <f>+'Balance Sheet'!F6+G13+G17+G19+SUM(G21:G25)</f>
        <v>273.47429316156354</v>
      </c>
      <c r="H31" s="11">
        <f>+'Balance Sheet'!G6+H13+H17+H19+SUM(H21:H25)</f>
        <v>250.02469680640263</v>
      </c>
      <c r="I31" s="11">
        <f>+'Balance Sheet'!H6+I13+I17+I19+SUM(I21:I25)</f>
        <v>245.63322842176444</v>
      </c>
      <c r="J31" s="11">
        <f>+'Balance Sheet'!I6+J13+J17+J19+SUM(J21:J25)</f>
        <v>256.97681913859969</v>
      </c>
      <c r="K31" s="11">
        <f>+'Balance Sheet'!J6+K13+K17+K19+SUM(K21:K25)</f>
        <v>285.89956580358233</v>
      </c>
    </row>
    <row r="32" spans="2:11" x14ac:dyDescent="0.25">
      <c r="B32" s="1" t="s">
        <v>72</v>
      </c>
      <c r="G32" s="11">
        <f>-MIN(G31,'Balance Sheet'!F26)</f>
        <v>-5</v>
      </c>
      <c r="H32" s="11">
        <f>-MIN(H31,'Balance Sheet'!G26)</f>
        <v>0</v>
      </c>
      <c r="I32" s="11">
        <f>-MIN(I31,'Balance Sheet'!H26)</f>
        <v>0</v>
      </c>
      <c r="J32" s="11">
        <f>-MIN(J31,'Balance Sheet'!I26)</f>
        <v>0</v>
      </c>
      <c r="K32" s="11">
        <f>-MIN(K31,'Balance Sheet'!J26)</f>
        <v>0</v>
      </c>
    </row>
  </sheetData>
  <mergeCells count="2">
    <mergeCell ref="D1:F1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Income Statement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Altin</dc:creator>
  <cp:lastModifiedBy>Fatih Altin</cp:lastModifiedBy>
  <dcterms:created xsi:type="dcterms:W3CDTF">2022-11-05T22:01:57Z</dcterms:created>
  <dcterms:modified xsi:type="dcterms:W3CDTF">2022-11-06T22:50:18Z</dcterms:modified>
</cp:coreProperties>
</file>