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IN\Documents\"/>
    </mc:Choice>
  </mc:AlternateContent>
  <xr:revisionPtr revIDLastSave="0" documentId="13_ncr:1_{680DB1DA-4D19-461B-9696-2E0D517B4836}" xr6:coauthVersionLast="47" xr6:coauthVersionMax="47" xr10:uidLastSave="{00000000-0000-0000-0000-000000000000}"/>
  <bookViews>
    <workbookView xWindow="-120" yWindow="-120" windowWidth="20730" windowHeight="11160" activeTab="1" xr2:uid="{1464E574-F313-4AFF-B1FC-E51C47065547}"/>
  </bookViews>
  <sheets>
    <sheet name="Data" sheetId="1" r:id="rId1"/>
    <sheet name="Print" sheetId="3" r:id="rId2"/>
  </sheets>
  <definedNames>
    <definedName name="_xlnm.Print_Area" localSheetId="1">Print!$A$1:$M$16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D8" i="3"/>
  <c r="F8" i="1"/>
  <c r="G8" i="1" s="1"/>
  <c r="F7" i="1"/>
  <c r="G7" i="1"/>
  <c r="G6" i="1"/>
  <c r="F6" i="1"/>
  <c r="G5" i="1"/>
  <c r="F5" i="1"/>
  <c r="L9" i="3"/>
  <c r="L8" i="3"/>
  <c r="L7" i="3"/>
  <c r="L6" i="3"/>
  <c r="L5" i="3"/>
  <c r="L4" i="3"/>
  <c r="L3" i="3"/>
  <c r="G15" i="3"/>
  <c r="D12" i="3"/>
  <c r="D11" i="3"/>
  <c r="D10" i="3"/>
  <c r="D6" i="3"/>
  <c r="D7" i="3"/>
  <c r="F4" i="1"/>
  <c r="G4" i="1"/>
  <c r="J12" i="3"/>
  <c r="G3" i="1"/>
  <c r="D9" i="3" l="1"/>
</calcChain>
</file>

<file path=xl/sharedStrings.xml><?xml version="1.0" encoding="utf-8"?>
<sst xmlns="http://schemas.openxmlformats.org/spreadsheetml/2006/main" count="99" uniqueCount="55">
  <si>
    <t>:</t>
  </si>
  <si>
    <t>Nama</t>
  </si>
  <si>
    <t>Posyandu</t>
  </si>
  <si>
    <t>NIK</t>
  </si>
  <si>
    <t>Jenis Kelamin</t>
  </si>
  <si>
    <t>Tanggal Lahir</t>
  </si>
  <si>
    <t>Usia</t>
  </si>
  <si>
    <t>Pendidikan Terakhir</t>
  </si>
  <si>
    <t>Pekerjaan</t>
  </si>
  <si>
    <t>Status</t>
  </si>
  <si>
    <t>Cendana</t>
  </si>
  <si>
    <t>Riwayat Penyakit Turunan</t>
  </si>
  <si>
    <t>Penyakit Sendiri</t>
  </si>
  <si>
    <t>Kurang Buah - Buahan</t>
  </si>
  <si>
    <t>Kurang Olahraga</t>
  </si>
  <si>
    <t>Kurang Sayur</t>
  </si>
  <si>
    <t>Suka Makanan Berminyak</t>
  </si>
  <si>
    <t>Suka Makanan Manis</t>
  </si>
  <si>
    <t>TD</t>
  </si>
  <si>
    <t>Nadi</t>
  </si>
  <si>
    <t>LP</t>
  </si>
  <si>
    <t>BMT</t>
  </si>
  <si>
    <t>TB</t>
  </si>
  <si>
    <t>BB</t>
  </si>
  <si>
    <t>Rujukan Lanjutan</t>
  </si>
  <si>
    <t>Mataram,</t>
  </si>
  <si>
    <t>Umur</t>
  </si>
  <si>
    <t>NO</t>
  </si>
  <si>
    <t>Riwayat Penyakit Keluarga</t>
  </si>
  <si>
    <t>Riwayat Penyakit Sendiri</t>
  </si>
  <si>
    <t>Tgl Lahir</t>
  </si>
  <si>
    <t>Kurang Sayuran</t>
  </si>
  <si>
    <t>NADI</t>
  </si>
  <si>
    <t>Bulan : September 2022</t>
  </si>
  <si>
    <t>Tanggal  :</t>
  </si>
  <si>
    <t>S1</t>
  </si>
  <si>
    <t>Belum Kawin</t>
  </si>
  <si>
    <t>Tidak</t>
  </si>
  <si>
    <t>Iya</t>
  </si>
  <si>
    <t>Perempuan</t>
  </si>
  <si>
    <t>Laki-Laki</t>
  </si>
  <si>
    <t>Tempat,</t>
  </si>
  <si>
    <t>S2</t>
  </si>
  <si>
    <t>Semarang,</t>
  </si>
  <si>
    <t>Dokter</t>
  </si>
  <si>
    <t>Polwan</t>
  </si>
  <si>
    <t>Alvaro</t>
  </si>
  <si>
    <t>Jakarta,</t>
  </si>
  <si>
    <t>Belum Sekolah</t>
  </si>
  <si>
    <t>umay</t>
  </si>
  <si>
    <t>sherly</t>
  </si>
  <si>
    <t>ghafi</t>
  </si>
  <si>
    <t>Atin</t>
  </si>
  <si>
    <t>Tania</t>
  </si>
  <si>
    <t>atin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</si>
</sst>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FA150-DE71-406A-A068-847CC7C3D13E}">
  <dimension ref="A1:AB100"/>
  <sheetViews>
    <sheetView topLeftCell="J1" workbookViewId="0">
      <selection activeCell="T7" sqref="T7"/>
    </sheetView>
  </sheetViews>
  <sheetFormatPr defaultRowHeight="15" x14ac:dyDescent="0.25"/>
  <cols>
    <col min="1" max="1" width="4" customWidth="1"/>
    <col min="2" max="2" width="34.7109375" customWidth="1"/>
    <col min="3" max="3" width="32.85546875" customWidth="1"/>
    <col min="4" max="4" width="12.7109375" customWidth="1"/>
    <col min="6" max="6" width="10.7109375" bestFit="1" customWidth="1"/>
    <col min="8" max="8" width="15" customWidth="1"/>
    <col min="9" max="9" width="12.85546875" customWidth="1"/>
    <col min="10" max="10" width="13.7109375" customWidth="1"/>
    <col min="11" max="11" width="18.140625" customWidth="1"/>
    <col min="12" max="12" width="18.28515625" customWidth="1"/>
    <col min="13" max="13" width="10.7109375" customWidth="1"/>
    <col min="14" max="14" width="14.85546875" customWidth="1"/>
    <col min="15" max="15" width="10.42578125" customWidth="1"/>
    <col min="16" max="16" width="17.85546875" customWidth="1"/>
    <col min="17" max="17" width="17.5703125" customWidth="1"/>
    <col min="24" max="24" width="18.28515625" customWidth="1"/>
  </cols>
  <sheetData>
    <row r="1" spans="1:28" x14ac:dyDescent="0.25">
      <c r="A1" s="13" t="s">
        <v>27</v>
      </c>
      <c r="B1" s="13" t="s">
        <v>1</v>
      </c>
      <c r="C1" s="13" t="s">
        <v>3</v>
      </c>
      <c r="D1" s="12" t="s">
        <v>4</v>
      </c>
      <c r="E1" s="13" t="s">
        <v>41</v>
      </c>
      <c r="F1" s="12" t="s">
        <v>30</v>
      </c>
      <c r="G1" s="13" t="s">
        <v>26</v>
      </c>
      <c r="H1" s="12" t="s">
        <v>7</v>
      </c>
      <c r="I1" s="13" t="s">
        <v>8</v>
      </c>
      <c r="J1" s="12" t="s">
        <v>9</v>
      </c>
      <c r="K1" s="12" t="s">
        <v>28</v>
      </c>
      <c r="L1" s="12" t="s">
        <v>29</v>
      </c>
      <c r="M1" s="12" t="s">
        <v>14</v>
      </c>
      <c r="N1" s="12" t="s">
        <v>13</v>
      </c>
      <c r="O1" s="12" t="s">
        <v>31</v>
      </c>
      <c r="P1" s="12" t="s">
        <v>16</v>
      </c>
      <c r="Q1" s="12" t="s">
        <v>17</v>
      </c>
      <c r="R1" s="13" t="s">
        <v>33</v>
      </c>
      <c r="S1" s="13"/>
      <c r="T1" s="13"/>
      <c r="U1" s="13"/>
      <c r="V1" s="13"/>
      <c r="W1" s="13"/>
      <c r="X1" s="13"/>
      <c r="Y1" s="8"/>
      <c r="Z1" s="7"/>
      <c r="AA1" s="7"/>
      <c r="AB1" s="7"/>
    </row>
    <row r="2" spans="1:28" x14ac:dyDescent="0.25">
      <c r="A2" s="13"/>
      <c r="B2" s="13"/>
      <c r="C2" s="13"/>
      <c r="D2" s="12"/>
      <c r="E2" s="13"/>
      <c r="F2" s="12"/>
      <c r="G2" s="13"/>
      <c r="H2" s="12"/>
      <c r="I2" s="13"/>
      <c r="J2" s="12"/>
      <c r="K2" s="12"/>
      <c r="L2" s="12"/>
      <c r="M2" s="12"/>
      <c r="N2" s="12"/>
      <c r="O2" s="12"/>
      <c r="P2" s="12"/>
      <c r="Q2" s="12"/>
      <c r="R2" s="11" t="s">
        <v>22</v>
      </c>
      <c r="S2" s="11" t="s">
        <v>23</v>
      </c>
      <c r="T2" s="11" t="s">
        <v>18</v>
      </c>
      <c r="U2" s="11" t="s">
        <v>32</v>
      </c>
      <c r="V2" s="11" t="s">
        <v>20</v>
      </c>
      <c r="W2" s="11" t="s">
        <v>21</v>
      </c>
      <c r="X2" s="11" t="s">
        <v>24</v>
      </c>
      <c r="Y2" s="6"/>
      <c r="Z2" s="6"/>
      <c r="AA2" s="6"/>
      <c r="AB2" s="6"/>
    </row>
    <row r="3" spans="1:28" x14ac:dyDescent="0.25">
      <c r="A3" s="2">
        <v>1</v>
      </c>
      <c r="B3" s="2" t="s">
        <v>52</v>
      </c>
      <c r="C3" s="2">
        <v>987762</v>
      </c>
      <c r="D3" s="2" t="s">
        <v>39</v>
      </c>
      <c r="E3" s="2" t="s">
        <v>25</v>
      </c>
      <c r="F3" s="9">
        <f>DATE(1998,8,22)</f>
        <v>36029</v>
      </c>
      <c r="G3" s="9" t="str">
        <f t="shared" ref="G3:G8" ca="1" si="0">INT((TODAY() - F3)/365)&amp;" Tahun"</f>
        <v>24 Tahun</v>
      </c>
      <c r="H3" s="2" t="s">
        <v>35</v>
      </c>
      <c r="I3" s="2" t="s">
        <v>45</v>
      </c>
      <c r="J3" s="2" t="s">
        <v>36</v>
      </c>
      <c r="K3" s="2"/>
      <c r="L3" s="2"/>
      <c r="M3" s="11" t="s">
        <v>37</v>
      </c>
      <c r="N3" s="11" t="s">
        <v>38</v>
      </c>
      <c r="O3" s="11" t="s">
        <v>37</v>
      </c>
      <c r="P3" s="11" t="s">
        <v>38</v>
      </c>
      <c r="Q3" s="11" t="s">
        <v>37</v>
      </c>
      <c r="R3" s="11">
        <v>173</v>
      </c>
      <c r="S3" s="11"/>
      <c r="T3" s="11"/>
      <c r="U3" s="11"/>
      <c r="V3" s="11"/>
      <c r="W3" s="11"/>
      <c r="X3" s="2"/>
    </row>
    <row r="4" spans="1:28" x14ac:dyDescent="0.25">
      <c r="A4" s="2">
        <v>2</v>
      </c>
      <c r="B4" s="2" t="s">
        <v>53</v>
      </c>
      <c r="C4" s="2">
        <v>123456</v>
      </c>
      <c r="D4" s="2" t="s">
        <v>40</v>
      </c>
      <c r="E4" s="2" t="s">
        <v>43</v>
      </c>
      <c r="F4" s="9">
        <f>DATE(1998,8,26)</f>
        <v>36033</v>
      </c>
      <c r="G4" s="9" t="str">
        <f t="shared" ca="1" si="0"/>
        <v>23 Tahun</v>
      </c>
      <c r="H4" s="2" t="s">
        <v>42</v>
      </c>
      <c r="I4" s="10" t="s">
        <v>44</v>
      </c>
      <c r="J4" s="2" t="s">
        <v>36</v>
      </c>
      <c r="K4" s="2"/>
      <c r="L4" s="2"/>
      <c r="M4" s="11" t="s">
        <v>37</v>
      </c>
      <c r="N4" s="11" t="s">
        <v>37</v>
      </c>
      <c r="O4" s="11" t="s">
        <v>37</v>
      </c>
      <c r="P4" s="11" t="s">
        <v>37</v>
      </c>
      <c r="Q4" s="11" t="s">
        <v>37</v>
      </c>
      <c r="R4" s="11">
        <v>175</v>
      </c>
      <c r="S4" s="11"/>
      <c r="T4" s="11"/>
      <c r="U4" s="11"/>
      <c r="V4" s="11"/>
      <c r="W4" s="11"/>
      <c r="X4" s="2"/>
    </row>
    <row r="5" spans="1:28" x14ac:dyDescent="0.25">
      <c r="A5" s="2">
        <v>3</v>
      </c>
      <c r="B5" s="2" t="s">
        <v>46</v>
      </c>
      <c r="C5" s="2"/>
      <c r="D5" s="2" t="s">
        <v>40</v>
      </c>
      <c r="E5" s="2" t="s">
        <v>47</v>
      </c>
      <c r="F5" s="9">
        <f>DATE(2020,11,16)</f>
        <v>44151</v>
      </c>
      <c r="G5" s="9" t="str">
        <f t="shared" ca="1" si="0"/>
        <v>1 Tahun</v>
      </c>
      <c r="H5" s="2" t="s">
        <v>48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8" x14ac:dyDescent="0.25">
      <c r="A6" s="2">
        <v>4</v>
      </c>
      <c r="B6" s="2" t="s">
        <v>51</v>
      </c>
      <c r="C6" s="2"/>
      <c r="D6" s="2"/>
      <c r="E6" s="2"/>
      <c r="F6" s="9">
        <f>DATE(2019,7,25)</f>
        <v>43671</v>
      </c>
      <c r="G6" s="9" t="str">
        <f t="shared" ca="1" si="0"/>
        <v>3 Tahun</v>
      </c>
      <c r="H6" s="2" t="s">
        <v>48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8" x14ac:dyDescent="0.25">
      <c r="A7" s="2">
        <v>5</v>
      </c>
      <c r="B7" s="2" t="s">
        <v>50</v>
      </c>
      <c r="C7" s="2"/>
      <c r="D7" s="2"/>
      <c r="E7" s="2"/>
      <c r="F7" s="9">
        <f>DATE(2017,7,25)</f>
        <v>42941</v>
      </c>
      <c r="G7" s="9" t="str">
        <f t="shared" ca="1" si="0"/>
        <v>5 Tahun</v>
      </c>
      <c r="H7" s="2" t="s">
        <v>48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8" x14ac:dyDescent="0.25">
      <c r="A8" s="2">
        <v>6</v>
      </c>
      <c r="B8" s="2" t="s">
        <v>49</v>
      </c>
      <c r="C8" s="2"/>
      <c r="D8" s="2"/>
      <c r="E8" s="2"/>
      <c r="F8" s="9">
        <f>DATE(2019,6,25)</f>
        <v>43641</v>
      </c>
      <c r="G8" s="9" t="str">
        <f t="shared" ca="1" si="0"/>
        <v>3 Tahun</v>
      </c>
      <c r="H8" s="2" t="s">
        <v>48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8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8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8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8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8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8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8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8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</sheetData>
  <mergeCells count="18">
    <mergeCell ref="R1:X1"/>
    <mergeCell ref="L1:L2"/>
    <mergeCell ref="M1:M2"/>
    <mergeCell ref="N1:N2"/>
    <mergeCell ref="O1:O2"/>
    <mergeCell ref="P1:P2"/>
    <mergeCell ref="Q1:Q2"/>
    <mergeCell ref="A1:A2"/>
    <mergeCell ref="G1:G2"/>
    <mergeCell ref="H1:H2"/>
    <mergeCell ref="I1:I2"/>
    <mergeCell ref="J1:J2"/>
    <mergeCell ref="B1:B2"/>
    <mergeCell ref="K1:K2"/>
    <mergeCell ref="E1:E2"/>
    <mergeCell ref="F1:F2"/>
    <mergeCell ref="D1:D2"/>
    <mergeCell ref="C1:C2"/>
  </mergeCells>
  <phoneticPr fontId="1" type="noConversion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A9593-4D1D-4170-BDC2-B7F748571860}">
  <dimension ref="A3:M15"/>
  <sheetViews>
    <sheetView showZeros="0" tabSelected="1" view="pageBreakPreview" zoomScale="120" zoomScaleNormal="100" zoomScaleSheetLayoutView="120" workbookViewId="0">
      <selection activeCell="D8" sqref="D8:F8"/>
    </sheetView>
  </sheetViews>
  <sheetFormatPr defaultRowHeight="15" x14ac:dyDescent="0.25"/>
  <cols>
    <col min="1" max="1" width="7.7109375" customWidth="1"/>
    <col min="2" max="2" width="10" customWidth="1"/>
    <col min="3" max="3" width="1.85546875" customWidth="1"/>
    <col min="4" max="4" width="7" customWidth="1"/>
    <col min="5" max="5" width="9" customWidth="1"/>
    <col min="6" max="6" width="8.5703125" customWidth="1"/>
    <col min="7" max="7" width="3.5703125" customWidth="1"/>
    <col min="8" max="8" width="4.7109375" customWidth="1"/>
    <col min="11" max="11" width="1.5703125" customWidth="1"/>
  </cols>
  <sheetData>
    <row r="3" spans="1:13" x14ac:dyDescent="0.25">
      <c r="A3" s="14" t="s">
        <v>2</v>
      </c>
      <c r="B3" s="14"/>
      <c r="C3" t="s">
        <v>0</v>
      </c>
      <c r="D3" s="14" t="s">
        <v>10</v>
      </c>
      <c r="E3" s="14"/>
      <c r="F3" s="14"/>
      <c r="H3" s="14" t="s">
        <v>11</v>
      </c>
      <c r="I3" s="14"/>
      <c r="J3" s="14"/>
      <c r="K3" t="s">
        <v>0</v>
      </c>
      <c r="L3" s="14">
        <f>IFERROR(VLOOKUP(D4,Data!$B$3:$X$100,10,0),"")</f>
        <v>0</v>
      </c>
      <c r="M3" s="14"/>
    </row>
    <row r="4" spans="1:13" x14ac:dyDescent="0.25">
      <c r="A4" s="15" t="s">
        <v>1</v>
      </c>
      <c r="B4" s="15"/>
      <c r="C4" s="22" t="s">
        <v>0</v>
      </c>
      <c r="D4" s="15" t="s">
        <v>54</v>
      </c>
      <c r="E4" s="15"/>
      <c r="F4" s="15"/>
      <c r="H4" s="14" t="s">
        <v>12</v>
      </c>
      <c r="I4" s="14"/>
      <c r="J4" s="14"/>
      <c r="K4" t="s">
        <v>0</v>
      </c>
      <c r="L4" s="14">
        <f>IFERROR(VLOOKUP(D4,Data!$B$3:$X$100,11,0),"")</f>
        <v>0</v>
      </c>
      <c r="M4" s="14"/>
    </row>
    <row r="5" spans="1:13" x14ac:dyDescent="0.25">
      <c r="A5" s="15"/>
      <c r="B5" s="15"/>
      <c r="C5" s="22"/>
      <c r="D5" s="15"/>
      <c r="E5" s="15"/>
      <c r="F5" s="15"/>
      <c r="H5" s="14" t="s">
        <v>14</v>
      </c>
      <c r="I5" s="14"/>
      <c r="J5" s="14"/>
      <c r="K5" t="s">
        <v>0</v>
      </c>
      <c r="L5" s="1" t="str">
        <f>IFERROR(VLOOKUP(D4,Data!$B$3:$X$100,12,0),"")</f>
        <v>Tidak</v>
      </c>
      <c r="M5" s="1"/>
    </row>
    <row r="6" spans="1:13" x14ac:dyDescent="0.25">
      <c r="A6" s="17" t="s">
        <v>3</v>
      </c>
      <c r="B6" s="17"/>
      <c r="C6" t="s">
        <v>0</v>
      </c>
      <c r="D6" s="14">
        <f>IFERROR(VLOOKUP(D4,Data!$B$3:$X$100,2,0),"")</f>
        <v>987762</v>
      </c>
      <c r="E6" s="14"/>
      <c r="F6" s="14"/>
      <c r="H6" s="1" t="s">
        <v>13</v>
      </c>
      <c r="I6" s="1"/>
      <c r="J6" s="1"/>
      <c r="K6" t="s">
        <v>0</v>
      </c>
      <c r="L6" s="1" t="str">
        <f>IFERROR(VLOOKUP(D4,Data!$B$3:$X$100,13,0),"")</f>
        <v>Iya</v>
      </c>
      <c r="M6" s="1"/>
    </row>
    <row r="7" spans="1:13" x14ac:dyDescent="0.25">
      <c r="A7" s="14" t="s">
        <v>4</v>
      </c>
      <c r="B7" s="14"/>
      <c r="C7" t="s">
        <v>0</v>
      </c>
      <c r="D7" s="14" t="str">
        <f>IFERROR(VLOOKUP(D4,Data!$B$3:$X$100,3,0),"")</f>
        <v>Perempuan</v>
      </c>
      <c r="E7" s="14"/>
      <c r="F7" s="14"/>
      <c r="H7" s="14" t="s">
        <v>15</v>
      </c>
      <c r="I7" s="14"/>
      <c r="J7" s="14"/>
      <c r="K7" t="s">
        <v>0</v>
      </c>
      <c r="L7" s="1" t="str">
        <f>IFERROR(VLOOKUP(D4,Data!$B$3:$X$100,14,0),"")</f>
        <v>Tidak</v>
      </c>
      <c r="M7" s="1"/>
    </row>
    <row r="8" spans="1:13" x14ac:dyDescent="0.25">
      <c r="A8" s="14" t="s">
        <v>5</v>
      </c>
      <c r="B8" s="14"/>
      <c r="C8" t="s">
        <v>0</v>
      </c>
      <c r="D8" s="16">
        <f>IFERROR(VLOOKUP(D4,Data!$B$3:$X$100,5,0),"")</f>
        <v>36029</v>
      </c>
      <c r="E8" s="14"/>
      <c r="F8" s="14"/>
      <c r="H8" s="14" t="s">
        <v>16</v>
      </c>
      <c r="I8" s="14"/>
      <c r="J8" s="14"/>
      <c r="K8" t="s">
        <v>0</v>
      </c>
      <c r="L8" s="1" t="str">
        <f>IFERROR(VLOOKUP(D4,Data!$B$3:$X$100,15,0),"")</f>
        <v>Iya</v>
      </c>
      <c r="M8" s="1"/>
    </row>
    <row r="9" spans="1:13" x14ac:dyDescent="0.25">
      <c r="A9" s="14" t="s">
        <v>6</v>
      </c>
      <c r="B9" s="14"/>
      <c r="C9" t="s">
        <v>0</v>
      </c>
      <c r="D9" s="14" t="str">
        <f ca="1">IFERROR(VLOOKUP(D4,Data!$B$3:$X$100,6,0),"")</f>
        <v>24 Tahun</v>
      </c>
      <c r="E9" s="14"/>
      <c r="F9" s="14"/>
      <c r="H9" s="14" t="s">
        <v>17</v>
      </c>
      <c r="I9" s="14"/>
      <c r="J9" s="14"/>
      <c r="K9" t="s">
        <v>0</v>
      </c>
      <c r="L9" s="14" t="str">
        <f>IFERROR(VLOOKUP(D4,Data!$B$3:$X$100,16,0),"")</f>
        <v>Tidak</v>
      </c>
      <c r="M9" s="14"/>
    </row>
    <row r="10" spans="1:13" x14ac:dyDescent="0.25">
      <c r="A10" s="14" t="s">
        <v>7</v>
      </c>
      <c r="B10" s="14"/>
      <c r="C10" t="s">
        <v>0</v>
      </c>
      <c r="D10" s="14" t="str">
        <f>IFERROR(VLOOKUP(D4,Data!$B$3:$X$4,7,0),"")</f>
        <v>S1</v>
      </c>
      <c r="E10" s="14"/>
      <c r="F10" s="14"/>
    </row>
    <row r="11" spans="1:13" x14ac:dyDescent="0.25">
      <c r="A11" s="14" t="s">
        <v>8</v>
      </c>
      <c r="B11" s="14"/>
      <c r="C11" t="s">
        <v>0</v>
      </c>
      <c r="D11" s="14" t="str">
        <f>IFERROR(VLOOKUP(D4,Data!$B$3:$X$100,8,0),"")</f>
        <v>Polwan</v>
      </c>
      <c r="E11" s="14"/>
      <c r="F11" s="14"/>
    </row>
    <row r="12" spans="1:13" x14ac:dyDescent="0.25">
      <c r="A12" s="14" t="s">
        <v>9</v>
      </c>
      <c r="B12" s="14"/>
      <c r="C12" t="s">
        <v>0</v>
      </c>
      <c r="D12" s="14" t="str">
        <f>IFERROR(VLOOKUP(D4,Data!$B$3:$X$100,9,0),"")</f>
        <v>Belum Kawin</v>
      </c>
      <c r="E12" s="14"/>
      <c r="F12" s="14"/>
      <c r="H12" s="18" t="s">
        <v>34</v>
      </c>
      <c r="I12" s="18"/>
      <c r="J12" s="19">
        <f ca="1">TODAY()</f>
        <v>44792</v>
      </c>
      <c r="K12" s="18"/>
      <c r="L12" s="18"/>
    </row>
    <row r="13" spans="1:13" ht="15.75" thickBot="1" x14ac:dyDescent="0.3"/>
    <row r="14" spans="1:13" ht="15.75" thickBot="1" x14ac:dyDescent="0.3">
      <c r="B14" s="3" t="s">
        <v>18</v>
      </c>
      <c r="C14" s="20" t="s">
        <v>19</v>
      </c>
      <c r="D14" s="20"/>
      <c r="E14" s="3" t="s">
        <v>20</v>
      </c>
      <c r="F14" s="3" t="s">
        <v>21</v>
      </c>
      <c r="G14" s="20" t="s">
        <v>22</v>
      </c>
      <c r="H14" s="20"/>
      <c r="I14" s="3" t="s">
        <v>23</v>
      </c>
      <c r="J14" s="20" t="s">
        <v>24</v>
      </c>
      <c r="K14" s="20"/>
      <c r="L14" s="20"/>
    </row>
    <row r="15" spans="1:13" ht="15.75" thickBot="1" x14ac:dyDescent="0.3">
      <c r="B15" s="4"/>
      <c r="C15" s="21"/>
      <c r="D15" s="21"/>
      <c r="E15" s="5"/>
      <c r="F15" s="4"/>
      <c r="G15" s="21">
        <f>IFERROR(VLOOKUP(D4,Data!$B$3:$X$100,17,0),"")</f>
        <v>173</v>
      </c>
      <c r="H15" s="21"/>
      <c r="I15" s="5"/>
      <c r="J15" s="21"/>
      <c r="K15" s="21"/>
      <c r="L15" s="21"/>
    </row>
  </sheetData>
  <mergeCells count="36">
    <mergeCell ref="C15:D15"/>
    <mergeCell ref="G15:H15"/>
    <mergeCell ref="J15:L15"/>
    <mergeCell ref="H5:J5"/>
    <mergeCell ref="H7:J7"/>
    <mergeCell ref="H8:J8"/>
    <mergeCell ref="C4:C5"/>
    <mergeCell ref="D4:F5"/>
    <mergeCell ref="A12:B12"/>
    <mergeCell ref="D12:F12"/>
    <mergeCell ref="H12:I12"/>
    <mergeCell ref="J12:L12"/>
    <mergeCell ref="C14:D14"/>
    <mergeCell ref="G14:H14"/>
    <mergeCell ref="J14:L14"/>
    <mergeCell ref="A10:B10"/>
    <mergeCell ref="D10:F10"/>
    <mergeCell ref="H9:J9"/>
    <mergeCell ref="L9:M9"/>
    <mergeCell ref="A11:B11"/>
    <mergeCell ref="D11:F11"/>
    <mergeCell ref="A8:B8"/>
    <mergeCell ref="D8:F8"/>
    <mergeCell ref="A9:B9"/>
    <mergeCell ref="D9:F9"/>
    <mergeCell ref="A6:B6"/>
    <mergeCell ref="D6:F6"/>
    <mergeCell ref="A7:B7"/>
    <mergeCell ref="D7:F7"/>
    <mergeCell ref="A3:B3"/>
    <mergeCell ref="D3:F3"/>
    <mergeCell ref="H3:J3"/>
    <mergeCell ref="L3:M3"/>
    <mergeCell ref="H4:J4"/>
    <mergeCell ref="L4:M4"/>
    <mergeCell ref="A4:B5"/>
  </mergeCells>
  <pageMargins left="0.7" right="0.7" top="0.75" bottom="0.75" header="0.3" footer="0.3"/>
  <pageSetup paperSize="121" scale="62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Print</vt:lpstr>
      <vt:lpstr>Print!Print_Area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FATIN</dc:creator>
  <cp:lastModifiedBy>FATIN</cp:lastModifiedBy>
  <cp:lastPrinted>2022-08-19T11:26:52Z</cp:lastPrinted>
  <dcterms:created xsi:type="dcterms:W3CDTF">2022-08-19T10:35:55Z</dcterms:created>
  <dcterms:modified xsi:type="dcterms:W3CDTF">2022-08-19T15:24:36Z</dcterms:modified>
</cp:coreProperties>
</file>